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hfa_divisions\Multifamily\Programs, Plans and Initiatives\MF Communications\eNews\2024\07 July\2024.7.09_State Housing Tax Credit Program_K.Mills\Documents\"/>
    </mc:Choice>
  </mc:AlternateContent>
  <xr:revisionPtr revIDLastSave="0" documentId="8_{4CE0AFEF-BE1D-4958-9C0F-734C7E69A78A}" xr6:coauthVersionLast="47" xr6:coauthVersionMax="47" xr10:uidLastSave="{00000000-0000-0000-0000-000000000000}"/>
  <workbookProtection workbookAlgorithmName="SHA-512" workbookHashValue="9VYWQxSOwdB5jZ4+Ayy2rofdSZPtM0/zTMyvC8Hu6F5eDDTFG9DF4Us+QP6+5GlkdCchpFzPtalefk6r9geleQ==" workbookSaltValue="RONl6NSrjbwNSOHAXJ8oHA==" workbookSpinCount="100000" lockStructure="1"/>
  <bookViews>
    <workbookView xWindow="-108" yWindow="-108" windowWidth="23256" windowHeight="12576" xr2:uid="{55ECD9EE-77C6-4E13-AD21-F1E843301EBF}"/>
  </bookViews>
  <sheets>
    <sheet name="Instructions" sheetId="2" r:id="rId1"/>
    <sheet name="SHTC Scoresheet" sheetId="1" r:id="rId2"/>
  </sheets>
  <definedNames>
    <definedName name="Agency_PointsFor5A">'SHTC Scoresheet'!$V$46</definedName>
    <definedName name="Agency_PointsFor5B">'SHTC Scoresheet'!$V$47</definedName>
    <definedName name="Agency_TotalPoints_AllCategoriesCombined">'SHTC Scoresheet'!$V$51</definedName>
    <definedName name="Agency_TotalPoints_EligibleProjectAreaSize">'SHTC Scoresheet'!#REF!</definedName>
    <definedName name="Agency_TotalPoints_FundingRequestAsPercentOfTDC">'SHTC Scoresheet'!$V$44</definedName>
    <definedName name="Agency_TotalPoints_Incentive">'SHTC Scoresheet'!$V$49</definedName>
    <definedName name="Agency_TotalPoints_Leverage">'SHTC Scoresheet'!$V$45</definedName>
    <definedName name="Agency_TotalPoints_MarketCharacteristics">'SHTC Scoresheet'!$V$35</definedName>
    <definedName name="Agency_TotalPoints_NumberOfUnits">'SHTC Scoresheet'!$V$34</definedName>
    <definedName name="Agency_TotalPoints_OpportunityZone">'SHTC Scoresheet'!$V$50</definedName>
    <definedName name="Agency_TotalPoints_ReadinessToProceed">'SHTC Scoresheet'!$V$26</definedName>
    <definedName name="Agency_TotalPoints_SecuredFunding">'SHTC Scoresheet'!$V$19</definedName>
    <definedName name="Agency_TotalPoints_ShareOf50PercentAMIUnits">'SHTC Scoresheet'!$V$32</definedName>
    <definedName name="Agency_TotalPoints80PercentAMI">'SHTC Scoresheet'!$V$40</definedName>
    <definedName name="Agency_TotalPointsForNonCapitalContributions">'SHTC Scoresheet'!$V$25</definedName>
    <definedName name="Agency_TotalPointsIncomeRestrictedUnits">'SHTC Scoresheet'!$V$41</definedName>
    <definedName name="Agency_TotalPointsInnovativeAndSustainableConstructionDesign">'SHTC Scoresheet'!$V$48</definedName>
    <definedName name="Applicant_OtherNonCapitalContributions">'SHTC Scoresheet'!$U$25</definedName>
    <definedName name="Applicant_PointsFor5A">'SHTC Scoresheet'!$U$46</definedName>
    <definedName name="Applicant_PointsFor5B">'SHTC Scoresheet'!$U$47</definedName>
    <definedName name="Applicant_TotalPoints_AllCategoriesCombined">'SHTC Scoresheet'!$U$51</definedName>
    <definedName name="Applicant_TotalPoints_EligibleProjectAreaSize">'SHTC Scoresheet'!#REF!</definedName>
    <definedName name="Applicant_TotalPoints_FundingRequestAsPercentOfTDC">'SHTC Scoresheet'!$U$44</definedName>
    <definedName name="Applicant_TotalPoints_Incentive">'SHTC Scoresheet'!$U$49</definedName>
    <definedName name="Applicant_TotalPoints_Leverage">'SHTC Scoresheet'!$U$45</definedName>
    <definedName name="Applicant_TotalPoints_MarketCharacteristics">'SHTC Scoresheet'!$U$35</definedName>
    <definedName name="Applicant_TotalPoints_NumberOfUnits">'SHTC Scoresheet'!$U$34</definedName>
    <definedName name="Applicant_TotalPoints_OpportunityZone">'SHTC Scoresheet'!$U$50</definedName>
    <definedName name="Applicant_TotalPoints_ReadinessToProceed">'SHTC Scoresheet'!$U$26</definedName>
    <definedName name="Applicant_TotalPoints_SecuredFunding">'SHTC Scoresheet'!$U$19</definedName>
    <definedName name="Applicant_TotalPoints_ShareOf50PercentAMIUnits">'SHTC Scoresheet'!$U$32</definedName>
    <definedName name="Applicant_TotalPoints_ZoningAndApprovals">'SHTC Scoresheet'!#REF!</definedName>
    <definedName name="Applicant_TotalPoints80PercentAMI">'SHTC Scoresheet'!$U$40</definedName>
    <definedName name="Applicant_TotalPointsIncomeRestrictedUnits">'SHTC Scoresheet'!$U$41</definedName>
    <definedName name="Applicant_TotalPointsInnovativeAndSustainableConstructionDesign">'SHTC Scoresheet'!$U$48</definedName>
    <definedName name="DevelopmentCity">'SHTC Scoresheet'!$B$10</definedName>
    <definedName name="DevelopmentLocation">'SHTC Scoresheet'!$B$9</definedName>
    <definedName name="DevelopmentName">'SHTC Scoresheet'!$B$6</definedName>
    <definedName name="DNumber">'SHTC Scoresheet'!$B$7</definedName>
    <definedName name="EightyPercentAMIUnits">'SHTC Scoresheet'!$G$36</definedName>
    <definedName name="FiftyPercentAMIUnits">'SHTC Scoresheet'!$G$27</definedName>
    <definedName name="FundingRequest">'SHTC Scoresheet'!$G$42</definedName>
    <definedName name="FundingRequestAsPercentOfTDC">'SHTC Scoresheet'!$O$42</definedName>
    <definedName name="FundsCommitted">'SHTC Scoresheet'!$O$15</definedName>
    <definedName name="MNumber">'SHTC Scoresheet'!$B$8</definedName>
    <definedName name="Notes_EligibleProjectAreaSize">'SHTC Scoresheet'!$W$46</definedName>
    <definedName name="Notes_GeographicPreference">'SHTC Scoresheet'!$W$47</definedName>
    <definedName name="Notes_Leverage">'SHTC Scoresheet'!$W$42</definedName>
    <definedName name="Notes_NumberOfUnits">'SHTC Scoresheet'!$W$33</definedName>
    <definedName name="Notes_OpportunityZone">'SHTC Scoresheet'!$W$49</definedName>
    <definedName name="Notes_SecuredFinancing">'SHTC Scoresheet'!$W$14</definedName>
    <definedName name="Notes_ShareOfMarketRateUnits">'SHTC Scoresheet'!$W$27</definedName>
    <definedName name="Notes_SiteControl">'SHTC Scoresheet'!#REF!</definedName>
    <definedName name="Notes_ZoningAndApprovals">'SHTC Scoresheet'!#REF!</definedName>
    <definedName name="OtherContributionCommitments">'SHTC Scoresheet'!$O$21</definedName>
    <definedName name="ShareOf50PercentAMIUnits">'SHTC Scoresheet'!$O$27</definedName>
    <definedName name="ShareOfRestrictedUnits">'SHTC Scoresheet'!$O$36</definedName>
    <definedName name="SumOfAllCategries_Total">'SHTC Scoresheet'!$U$26,'SHTC Scoresheet'!$U$35,'SHTC Scoresheet'!$U$45,'SHTC Scoresheet'!#REF!,'SHTC Scoresheet'!#REF!,'SHTC Scoresheet'!$U$50</definedName>
    <definedName name="TotalDevelopmentCosts">'SHTC Scoresheet'!$K$15</definedName>
    <definedName name="TotalEligibleFunding">'SHTC Scoresheet'!$G$15</definedName>
    <definedName name="TotalOtherNonCapitalContributions">'SHTC Scoresheet'!$G$21</definedName>
    <definedName name="TotalUnits">'SHTC Scoresheet'!$K$27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1" i="1" l="1"/>
  <c r="O15" i="1"/>
  <c r="U19" i="1" s="1" a="1"/>
  <c r="U19" i="1" s="1"/>
  <c r="O21" i="1"/>
  <c r="U25" i="1" s="1" a="1"/>
  <c r="U25" i="1" s="1"/>
  <c r="O27" i="1"/>
  <c r="V26" i="1" l="1"/>
  <c r="O36" i="1"/>
  <c r="U40" i="1" s="1" a="1"/>
  <c r="U40" i="1" s="1"/>
  <c r="U41" i="1" s="1"/>
  <c r="V48" i="1"/>
  <c r="U48" i="1"/>
  <c r="K36" i="1"/>
  <c r="K21" i="1"/>
  <c r="U32" i="1" a="1"/>
  <c r="U32" i="1" s="1"/>
  <c r="O42" i="1"/>
  <c r="U44" i="1" s="1" a="1"/>
  <c r="U44" i="1" s="1"/>
  <c r="U26" i="1" l="1"/>
  <c r="U35" i="1"/>
  <c r="V35" i="1"/>
  <c r="V45" i="1"/>
  <c r="V50" i="1"/>
  <c r="K42" i="1"/>
  <c r="U50" i="1"/>
  <c r="V51" i="1" l="1"/>
  <c r="U45" i="1"/>
  <c r="U51" i="1" s="1"/>
  <c r="W5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<sst xmlns="http://schemas.openxmlformats.org/spreadsheetml/2006/main" count="106" uniqueCount="85">
  <si>
    <t xml:space="preserve">Self-Scoring Worksheet </t>
  </si>
  <si>
    <t>Development Name:</t>
  </si>
  <si>
    <t>Development Number:</t>
  </si>
  <si>
    <t>Appication Number:</t>
  </si>
  <si>
    <t>(MHFA to complete)</t>
  </si>
  <si>
    <t>Development Location:</t>
  </si>
  <si>
    <t>Development City:</t>
  </si>
  <si>
    <t>Pointing Category</t>
  </si>
  <si>
    <t>Selection Criteria</t>
  </si>
  <si>
    <t>Description</t>
  </si>
  <si>
    <t>Notes</t>
  </si>
  <si>
    <t>Yes</t>
  </si>
  <si>
    <t>&gt; = 80.0%</t>
  </si>
  <si>
    <t>/</t>
  </si>
  <si>
    <t>=</t>
  </si>
  <si>
    <t>60.0% to 79.9%</t>
  </si>
  <si>
    <t>Total Development Costs</t>
  </si>
  <si>
    <t>Funds Committed</t>
  </si>
  <si>
    <t>40.0% to 59.9%</t>
  </si>
  <si>
    <t>20.0% to 39.9%</t>
  </si>
  <si>
    <t>0.1% to 19.9%</t>
  </si>
  <si>
    <t>Total Points for Category 1: Readiness to Proceed:</t>
  </si>
  <si>
    <t>Total Points for Number of Units</t>
  </si>
  <si>
    <t xml:space="preserve">Funding Request as % of TDC </t>
  </si>
  <si>
    <t>&lt; = 25%</t>
  </si>
  <si>
    <t>25.1% to 40.0%</t>
  </si>
  <si>
    <t>40.1% to 50.0%</t>
  </si>
  <si>
    <t>INSTRUCTIONS</t>
  </si>
  <si>
    <t>Eligible Points</t>
  </si>
  <si>
    <t>Total Units</t>
  </si>
  <si>
    <t>Funding Request</t>
  </si>
  <si>
    <t>Funding Request as % of TDC</t>
  </si>
  <si>
    <t>Grey cells cannot be edited. An error message will appear if you try to click on or enter data in grey cells.</t>
  </si>
  <si>
    <t>White cells cannot be edited. An error message will appear if you try to click on or enter data in grey cells.</t>
  </si>
  <si>
    <t>*round to the nearest tenth</t>
  </si>
  <si>
    <t>Agency Awarded Score</t>
  </si>
  <si>
    <t>Applicant Self-Score</t>
  </si>
  <si>
    <t>Light blue cells must be filled out by the applicant, where applicable.</t>
  </si>
  <si>
    <t>State Housing Tax Credit 2024 Self-Scoring Worksheet</t>
  </si>
  <si>
    <t>Updated 2024 06 12</t>
  </si>
  <si>
    <t>Ver 1</t>
  </si>
  <si>
    <t>2024 State Housing Tax Credit</t>
  </si>
  <si>
    <t>1.  Readiness to Proceed - up to 20 Points</t>
  </si>
  <si>
    <t>Other Non-Capital Contributions
NOTE: Items claimed in Secured Financing cannot be claimed as a Non-Capital Contribution.</t>
  </si>
  <si>
    <t>Total Other Non-Capital Contributions</t>
  </si>
  <si>
    <t>Other Contribution Commitments</t>
  </si>
  <si>
    <t>&gt; = 6.00%</t>
  </si>
  <si>
    <t>4.50% - 5.99%</t>
  </si>
  <si>
    <t>3.00% - 4.49%</t>
  </si>
  <si>
    <t>1.50% - 2.99%</t>
  </si>
  <si>
    <t>1.00% - 1.49%</t>
  </si>
  <si>
    <t>Total Points for Share of Units at or below of 50% AMI</t>
  </si>
  <si>
    <t>&gt;=40.00%</t>
  </si>
  <si>
    <t>30.00%-39.99%</t>
  </si>
  <si>
    <t>20.00%-29.99%</t>
  </si>
  <si>
    <t>10.00%-19.99%</t>
  </si>
  <si>
    <t>1.00%-9.99%</t>
  </si>
  <si>
    <t>50% AMI Units</t>
  </si>
  <si>
    <t>Total Points for Category 2: Set-Aside Qualifications</t>
  </si>
  <si>
    <t>3. Income-Restricted Units-up to 10 points</t>
  </si>
  <si>
    <t>Total Points for Category 3: Income Restricted Units</t>
  </si>
  <si>
    <t>80% AMI Units</t>
  </si>
  <si>
    <t>Share of Restricted Units</t>
  </si>
  <si>
    <t>Share of 50% AMI Units</t>
  </si>
  <si>
    <t>4. Leverage - Up to 25 Points</t>
  </si>
  <si>
    <t>Total Points for Category 4: Leverage</t>
  </si>
  <si>
    <t>5A. Innovative and sustainable design</t>
  </si>
  <si>
    <t>5B. Innovative and Sustainable Design</t>
  </si>
  <si>
    <t>Total Points for Category 5: Innovative and Sustainable Construction Design</t>
  </si>
  <si>
    <t>6.  Previous Award History</t>
  </si>
  <si>
    <t>Total Points for Category 6: Previous Award History</t>
  </si>
  <si>
    <t>Total Points for Non-Capital Contributions</t>
  </si>
  <si>
    <t>TOTAL POINTS FOR ALL CATEGORIES COMBINED (90 points max)</t>
  </si>
  <si>
    <t>Please see SHTC Application Checklist for documentation requirements</t>
  </si>
  <si>
    <t>Total Points for Secured Funding</t>
  </si>
  <si>
    <t>2.  Set-Aside Qualification - Up to 20 points</t>
  </si>
  <si>
    <t>Secured Funding Sources
Total eligible permanent capital funding secured, awarded, or committed. If applicable, this may also include such sources as tax increment financing (TIF), tax abatement, developer equity, and/or Historic Tax Credits.</t>
  </si>
  <si>
    <t>Development in a township or city with a population of less than 2,500 outside of the metro</t>
  </si>
  <si>
    <t>Project incorporates one of the following (maximum 7 points) 
•	Modular construction/prefabrication construction
•	ENERGY STAR building certification
•	On-site solar
•	All electric property
•	Electric Vehicle Charging Station(s)</t>
  </si>
  <si>
    <t>Project incorporates one of the following (maximum 3 points)
•	Solar Ready
•	Electric Ready
•	Electric Vehicle charging ready
•	All faucets, toilets, and showerheads are Watersense labeled</t>
  </si>
  <si>
    <t xml:space="preserve">Four points will be awarded for communities that have not received an award or allocation of funding in the last five years. </t>
  </si>
  <si>
    <t>The State Housing Tax Credit Program's Self-Scoring Worksheet is color coded to assist applicants in filling out the proper information.</t>
  </si>
  <si>
    <t>Total Secured Funding</t>
  </si>
  <si>
    <t>Number of units restricted to households with incomes at or below 50% of AMI</t>
  </si>
  <si>
    <t>Number of units restricted to households with incomes at or below 80% of AMI. 
Note: This must include the number of units at or below 50% of AMI from category 2, if applicable.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</si>
</sst>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9D9D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5" fillId="0" borderId="0"/>
  </cellStyleXfs>
  <cellXfs count="233">
    <xf numFmtId="0" fontId="0" fillId="0" borderId="0" xfId="0"/>
    <xf numFmtId="0" fontId="3" fillId="0" borderId="0" xfId="0" applyFont="1"/>
    <xf numFmtId="0" fontId="8" fillId="6" borderId="0" xfId="2" applyFont="1" applyFill="1"/>
    <xf numFmtId="0" fontId="9" fillId="6" borderId="0" xfId="2" applyFont="1" applyFill="1"/>
    <xf numFmtId="0" fontId="9" fillId="0" borderId="0" xfId="2" applyFont="1"/>
    <xf numFmtId="0" fontId="0" fillId="7" borderId="0" xfId="0" applyFill="1"/>
    <xf numFmtId="0" fontId="5" fillId="0" borderId="0" xfId="2"/>
    <xf numFmtId="0" fontId="10" fillId="0" borderId="0" xfId="2" applyFont="1"/>
    <xf numFmtId="0" fontId="2" fillId="0" borderId="15" xfId="2" applyFont="1" applyBorder="1"/>
    <xf numFmtId="0" fontId="2" fillId="0" borderId="0" xfId="2" applyFont="1"/>
    <xf numFmtId="0" fontId="3" fillId="0" borderId="0" xfId="2" applyFont="1" applyAlignment="1">
      <alignment vertical="top" wrapText="1"/>
    </xf>
    <xf numFmtId="0" fontId="3" fillId="0" borderId="0" xfId="2" applyFont="1"/>
    <xf numFmtId="0" fontId="11" fillId="8" borderId="1" xfId="2" applyFont="1" applyFill="1" applyBorder="1"/>
    <xf numFmtId="0" fontId="3" fillId="2" borderId="1" xfId="2" applyFont="1" applyFill="1" applyBorder="1"/>
    <xf numFmtId="0" fontId="3" fillId="0" borderId="1" xfId="2" applyFont="1" applyFill="1" applyBorder="1"/>
    <xf numFmtId="0" fontId="12" fillId="0" borderId="0" xfId="2" applyFont="1"/>
    <xf numFmtId="0" fontId="0" fillId="6" borderId="1" xfId="0" applyFill="1" applyBorder="1" applyProtection="1">
      <protection locked="0"/>
    </xf>
    <xf numFmtId="0" fontId="3" fillId="6" borderId="11" xfId="0" applyFont="1" applyFill="1" applyBorder="1" applyAlignment="1" applyProtection="1">
      <alignment horizontal="center"/>
      <protection locked="0"/>
    </xf>
    <xf numFmtId="0" fontId="0" fillId="6" borderId="11" xfId="0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0" borderId="0" xfId="0"/>
    <xf numFmtId="0" fontId="13" fillId="0" borderId="0" xfId="2" applyFont="1" applyAlignment="1">
      <alignment vertical="top"/>
    </xf>
    <xf numFmtId="0" fontId="0" fillId="6" borderId="22" xfId="0" applyFill="1" applyBorder="1" applyAlignment="1" applyProtection="1">
      <alignment horizontal="center"/>
      <protection locked="0"/>
    </xf>
    <xf numFmtId="0" fontId="0" fillId="0" borderId="0" xfId="0" applyProtection="1"/>
    <xf numFmtId="0" fontId="1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0" fontId="0" fillId="0" borderId="0" xfId="0" applyFill="1" applyBorder="1" applyProtection="1"/>
    <xf numFmtId="0" fontId="0" fillId="2" borderId="1" xfId="0" applyFill="1" applyBorder="1" applyProtection="1"/>
    <xf numFmtId="0" fontId="3" fillId="0" borderId="0" xfId="0" applyFont="1" applyFill="1" applyBorder="1" applyProtection="1"/>
    <xf numFmtId="0" fontId="0" fillId="3" borderId="0" xfId="0" applyFill="1" applyProtection="1"/>
    <xf numFmtId="0" fontId="2" fillId="9" borderId="2" xfId="0" applyFont="1" applyFill="1" applyBorder="1" applyAlignment="1" applyProtection="1">
      <alignment horizontal="left"/>
    </xf>
    <xf numFmtId="0" fontId="2" fillId="9" borderId="25" xfId="0" applyFont="1" applyFill="1" applyBorder="1" applyAlignment="1" applyProtection="1">
      <alignment horizontal="left"/>
    </xf>
    <xf numFmtId="0" fontId="2" fillId="9" borderId="26" xfId="0" applyFont="1" applyFill="1" applyBorder="1" applyAlignment="1" applyProtection="1">
      <alignment horizontal="center"/>
    </xf>
    <xf numFmtId="0" fontId="2" fillId="9" borderId="40" xfId="0" applyFont="1" applyFill="1" applyBorder="1" applyAlignment="1" applyProtection="1">
      <alignment horizontal="center"/>
    </xf>
    <xf numFmtId="0" fontId="2" fillId="9" borderId="3" xfId="0" applyFont="1" applyFill="1" applyBorder="1" applyAlignment="1" applyProtection="1">
      <alignment horizontal="center"/>
    </xf>
    <xf numFmtId="0" fontId="2" fillId="9" borderId="3" xfId="0" applyFont="1" applyFill="1" applyBorder="1" applyAlignment="1" applyProtection="1">
      <alignment horizont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38" xfId="0" applyFont="1" applyBorder="1" applyAlignment="1" applyProtection="1">
      <alignment horizontal="left" vertical="center" wrapText="1"/>
    </xf>
    <xf numFmtId="0" fontId="3" fillId="0" borderId="6" xfId="0" applyFont="1" applyBorder="1" applyProtection="1"/>
    <xf numFmtId="0" fontId="3" fillId="0" borderId="6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left" vertical="center" wrapText="1"/>
    </xf>
    <xf numFmtId="0" fontId="3" fillId="0" borderId="1" xfId="0" applyFont="1" applyBorder="1" applyProtection="1"/>
    <xf numFmtId="0" fontId="3" fillId="0" borderId="1" xfId="0" applyFont="1" applyBorder="1" applyAlignment="1" applyProtection="1">
      <alignment horizontal="center"/>
    </xf>
    <xf numFmtId="0" fontId="3" fillId="0" borderId="22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34" xfId="0" applyBorder="1" applyAlignment="1" applyProtection="1">
      <alignment horizontal="left" vertical="center" wrapText="1"/>
    </xf>
    <xf numFmtId="0" fontId="0" fillId="0" borderId="35" xfId="0" applyBorder="1" applyAlignment="1" applyProtection="1">
      <alignment horizontal="left" vertical="center" wrapText="1"/>
    </xf>
    <xf numFmtId="0" fontId="3" fillId="4" borderId="11" xfId="0" applyFont="1" applyFill="1" applyBorder="1" applyProtection="1"/>
    <xf numFmtId="0" fontId="3" fillId="0" borderId="11" xfId="0" applyFont="1" applyFill="1" applyBorder="1" applyAlignment="1" applyProtection="1">
      <alignment horizontal="center"/>
    </xf>
    <xf numFmtId="0" fontId="3" fillId="0" borderId="34" xfId="0" applyFont="1" applyBorder="1" applyAlignment="1" applyProtection="1">
      <alignment vertical="center" wrapText="1"/>
    </xf>
    <xf numFmtId="0" fontId="2" fillId="9" borderId="21" xfId="0" applyFont="1" applyFill="1" applyBorder="1" applyAlignment="1" applyProtection="1">
      <alignment horizontal="left"/>
    </xf>
    <xf numFmtId="0" fontId="2" fillId="9" borderId="0" xfId="0" applyFont="1" applyFill="1" applyBorder="1" applyAlignment="1" applyProtection="1">
      <alignment horizontal="left"/>
    </xf>
    <xf numFmtId="0" fontId="2" fillId="9" borderId="23" xfId="0" applyFont="1" applyFill="1" applyBorder="1" applyAlignment="1" applyProtection="1">
      <alignment horizontal="left"/>
    </xf>
    <xf numFmtId="0" fontId="0" fillId="9" borderId="22" xfId="0" applyFill="1" applyBorder="1" applyProtection="1"/>
    <xf numFmtId="0" fontId="0" fillId="9" borderId="23" xfId="0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/>
    </xf>
    <xf numFmtId="9" fontId="3" fillId="0" borderId="6" xfId="0" applyNumberFormat="1" applyFont="1" applyBorder="1" applyAlignment="1" applyProtection="1">
      <alignment horizontal="left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28" xfId="0" applyBorder="1" applyAlignment="1" applyProtection="1">
      <alignment horizontal="center"/>
    </xf>
    <xf numFmtId="0" fontId="0" fillId="4" borderId="11" xfId="0" applyFill="1" applyBorder="1" applyProtection="1"/>
    <xf numFmtId="0" fontId="0" fillId="0" borderId="11" xfId="0" applyFill="1" applyBorder="1" applyAlignment="1" applyProtection="1">
      <alignment horizontal="center"/>
    </xf>
    <xf numFmtId="0" fontId="3" fillId="0" borderId="8" xfId="0" applyFont="1" applyBorder="1" applyAlignment="1" applyProtection="1">
      <alignment vertical="center" wrapText="1"/>
    </xf>
    <xf numFmtId="0" fontId="3" fillId="0" borderId="38" xfId="0" applyFont="1" applyBorder="1" applyAlignment="1" applyProtection="1">
      <alignment vertical="center" wrapText="1"/>
    </xf>
    <xf numFmtId="0" fontId="0" fillId="0" borderId="3" xfId="0" applyBorder="1" applyAlignment="1" applyProtection="1"/>
    <xf numFmtId="0" fontId="0" fillId="0" borderId="7" xfId="0" applyBorder="1" applyAlignment="1" applyProtection="1"/>
    <xf numFmtId="0" fontId="2" fillId="9" borderId="43" xfId="0" applyFont="1" applyFill="1" applyBorder="1" applyProtection="1"/>
    <xf numFmtId="0" fontId="2" fillId="9" borderId="13" xfId="0" applyFont="1" applyFill="1" applyBorder="1" applyProtection="1"/>
    <xf numFmtId="0" fontId="2" fillId="9" borderId="44" xfId="0" applyFont="1" applyFill="1" applyBorder="1" applyProtection="1"/>
    <xf numFmtId="0" fontId="0" fillId="9" borderId="15" xfId="0" applyFill="1" applyBorder="1" applyAlignment="1" applyProtection="1">
      <alignment horizontal="center"/>
    </xf>
    <xf numFmtId="0" fontId="3" fillId="0" borderId="28" xfId="0" applyFont="1" applyBorder="1" applyAlignment="1" applyProtection="1">
      <alignment horizontal="left"/>
    </xf>
    <xf numFmtId="0" fontId="2" fillId="9" borderId="45" xfId="0" applyFont="1" applyFill="1" applyBorder="1" applyProtection="1"/>
    <xf numFmtId="0" fontId="2" fillId="9" borderId="26" xfId="0" applyFont="1" applyFill="1" applyBorder="1" applyProtection="1"/>
    <xf numFmtId="0" fontId="2" fillId="9" borderId="40" xfId="0" applyFont="1" applyFill="1" applyBorder="1" applyProtection="1"/>
    <xf numFmtId="0" fontId="0" fillId="9" borderId="32" xfId="0" applyFill="1" applyBorder="1" applyProtection="1"/>
    <xf numFmtId="0" fontId="0" fillId="9" borderId="25" xfId="0" applyFill="1" applyBorder="1" applyAlignment="1" applyProtection="1">
      <alignment horizontal="center"/>
    </xf>
    <xf numFmtId="0" fontId="0" fillId="9" borderId="32" xfId="0" applyFill="1" applyBorder="1" applyAlignment="1" applyProtection="1">
      <alignment horizontal="center"/>
    </xf>
    <xf numFmtId="0" fontId="3" fillId="0" borderId="0" xfId="0" applyFont="1" applyBorder="1" applyAlignment="1" applyProtection="1">
      <alignment vertical="center" wrapText="1"/>
    </xf>
    <xf numFmtId="0" fontId="3" fillId="0" borderId="23" xfId="0" applyFont="1" applyBorder="1" applyAlignment="1" applyProtection="1">
      <alignment vertical="center" wrapText="1"/>
    </xf>
    <xf numFmtId="0" fontId="3" fillId="0" borderId="36" xfId="0" applyFont="1" applyBorder="1" applyProtection="1"/>
    <xf numFmtId="0" fontId="0" fillId="0" borderId="0" xfId="0" applyBorder="1" applyAlignment="1" applyProtection="1">
      <alignment vertical="center" wrapText="1"/>
    </xf>
    <xf numFmtId="0" fontId="0" fillId="0" borderId="23" xfId="0" applyBorder="1" applyAlignment="1" applyProtection="1">
      <alignment vertical="center" wrapText="1"/>
    </xf>
    <xf numFmtId="0" fontId="3" fillId="0" borderId="28" xfId="0" applyFont="1" applyBorder="1" applyProtection="1"/>
    <xf numFmtId="0" fontId="3" fillId="0" borderId="10" xfId="0" applyFont="1" applyBorder="1" applyAlignment="1" applyProtection="1">
      <alignment vertical="top" wrapText="1"/>
    </xf>
    <xf numFmtId="0" fontId="3" fillId="0" borderId="22" xfId="0" applyFont="1" applyBorder="1" applyProtection="1"/>
    <xf numFmtId="0" fontId="0" fillId="3" borderId="36" xfId="0" applyFill="1" applyBorder="1" applyAlignment="1" applyProtection="1">
      <alignment horizontal="center"/>
    </xf>
    <xf numFmtId="0" fontId="3" fillId="0" borderId="5" xfId="0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wrapText="1"/>
    </xf>
    <xf numFmtId="0" fontId="3" fillId="0" borderId="38" xfId="0" applyFont="1" applyBorder="1" applyAlignment="1" applyProtection="1">
      <alignment wrapText="1"/>
    </xf>
    <xf numFmtId="0" fontId="3" fillId="0" borderId="3" xfId="0" applyFont="1" applyBorder="1" applyAlignment="1" applyProtection="1">
      <alignment horizontal="left"/>
    </xf>
    <xf numFmtId="0" fontId="0" fillId="3" borderId="3" xfId="0" applyFill="1" applyBorder="1" applyAlignment="1" applyProtection="1">
      <alignment horizontal="center"/>
    </xf>
    <xf numFmtId="0" fontId="2" fillId="9" borderId="25" xfId="0" applyFont="1" applyFill="1" applyBorder="1" applyProtection="1"/>
    <xf numFmtId="0" fontId="0" fillId="9" borderId="25" xfId="0" applyFill="1" applyBorder="1" applyProtection="1"/>
    <xf numFmtId="0" fontId="0" fillId="9" borderId="26" xfId="0" applyFill="1" applyBorder="1" applyProtection="1"/>
    <xf numFmtId="0" fontId="0" fillId="9" borderId="27" xfId="0" applyFill="1" applyBorder="1" applyProtection="1"/>
    <xf numFmtId="0" fontId="0" fillId="0" borderId="22" xfId="0" applyBorder="1" applyAlignment="1" applyProtection="1">
      <alignment horizontal="left"/>
    </xf>
    <xf numFmtId="0" fontId="0" fillId="4" borderId="3" xfId="0" applyFill="1" applyBorder="1" applyAlignment="1" applyProtection="1">
      <alignment horizontal="center"/>
    </xf>
    <xf numFmtId="0" fontId="0" fillId="9" borderId="40" xfId="0" applyFill="1" applyBorder="1" applyAlignment="1" applyProtection="1">
      <alignment horizontal="center"/>
    </xf>
    <xf numFmtId="0" fontId="1" fillId="9" borderId="43" xfId="0" applyFont="1" applyFill="1" applyBorder="1" applyProtection="1"/>
    <xf numFmtId="0" fontId="1" fillId="9" borderId="13" xfId="0" applyFont="1" applyFill="1" applyBorder="1" applyProtection="1"/>
    <xf numFmtId="0" fontId="1" fillId="9" borderId="44" xfId="0" applyFont="1" applyFill="1" applyBorder="1" applyProtection="1"/>
    <xf numFmtId="0" fontId="4" fillId="9" borderId="50" xfId="0" applyFont="1" applyFill="1" applyBorder="1" applyProtection="1"/>
    <xf numFmtId="0" fontId="4" fillId="9" borderId="50" xfId="0" applyFont="1" applyFill="1" applyBorder="1" applyAlignment="1" applyProtection="1">
      <alignment horizontal="center"/>
    </xf>
    <xf numFmtId="0" fontId="4" fillId="9" borderId="44" xfId="0" applyFont="1" applyFill="1" applyBorder="1" applyAlignment="1" applyProtection="1">
      <alignment horizontal="center"/>
    </xf>
    <xf numFmtId="0" fontId="4" fillId="0" borderId="0" xfId="0" applyFont="1" applyProtection="1"/>
    <xf numFmtId="0" fontId="0" fillId="0" borderId="0" xfId="0" applyBorder="1" applyProtection="1"/>
    <xf numFmtId="0" fontId="0" fillId="9" borderId="12" xfId="0" applyFill="1" applyBorder="1" applyAlignment="1" applyProtection="1">
      <alignment horizontal="center"/>
    </xf>
    <xf numFmtId="0" fontId="0" fillId="9" borderId="50" xfId="0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7" fillId="6" borderId="0" xfId="2" applyFont="1" applyFill="1" applyAlignment="1">
      <alignment horizontal="center" wrapText="1"/>
    </xf>
    <xf numFmtId="0" fontId="7" fillId="6" borderId="0" xfId="0" applyFont="1" applyFill="1" applyAlignment="1">
      <alignment horizontal="center" wrapText="1"/>
    </xf>
    <xf numFmtId="0" fontId="2" fillId="6" borderId="46" xfId="2" applyFont="1" applyFill="1" applyBorder="1"/>
    <xf numFmtId="0" fontId="2" fillId="6" borderId="47" xfId="2" applyFont="1" applyFill="1" applyBorder="1"/>
    <xf numFmtId="0" fontId="3" fillId="0" borderId="17" xfId="2" applyFont="1" applyBorder="1" applyAlignment="1">
      <alignment vertical="top" wrapText="1"/>
    </xf>
    <xf numFmtId="0" fontId="0" fillId="9" borderId="25" xfId="0" applyFill="1" applyBorder="1" applyProtection="1"/>
    <xf numFmtId="0" fontId="0" fillId="9" borderId="26" xfId="0" applyFill="1" applyBorder="1" applyProtection="1"/>
    <xf numFmtId="0" fontId="0" fillId="9" borderId="27" xfId="0" applyFill="1" applyBorder="1" applyProtection="1"/>
    <xf numFmtId="0" fontId="0" fillId="6" borderId="7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0" fillId="6" borderId="9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6" borderId="0" xfId="0" applyFill="1" applyProtection="1">
      <protection locked="0"/>
    </xf>
    <xf numFmtId="0" fontId="0" fillId="6" borderId="16" xfId="0" applyFill="1" applyBorder="1" applyProtection="1">
      <protection locked="0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48" xfId="0" applyBorder="1" applyAlignment="1" applyProtection="1">
      <alignment horizontal="center" vertical="top" wrapText="1"/>
    </xf>
    <xf numFmtId="0" fontId="0" fillId="0" borderId="49" xfId="0" applyBorder="1" applyAlignment="1" applyProtection="1">
      <alignment horizontal="center" vertical="top" wrapText="1"/>
    </xf>
    <xf numFmtId="0" fontId="3" fillId="0" borderId="34" xfId="0" applyFont="1" applyBorder="1" applyAlignment="1" applyProtection="1">
      <alignment horizontal="center" vertical="center" wrapText="1"/>
    </xf>
    <xf numFmtId="0" fontId="1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3" fillId="0" borderId="42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vertical="top" wrapText="1"/>
    </xf>
    <xf numFmtId="0" fontId="3" fillId="0" borderId="1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18" xfId="0" applyFont="1" applyBorder="1" applyAlignment="1" applyProtection="1">
      <alignment horizontal="left" vertical="top" wrapText="1"/>
    </xf>
    <xf numFmtId="0" fontId="3" fillId="0" borderId="34" xfId="0" applyFont="1" applyBorder="1" applyAlignment="1" applyProtection="1">
      <alignment horizontal="left" vertical="top" wrapText="1"/>
    </xf>
    <xf numFmtId="0" fontId="0" fillId="6" borderId="46" xfId="0" applyFill="1" applyBorder="1" applyAlignment="1" applyProtection="1">
      <alignment horizontal="center"/>
      <protection locked="0"/>
    </xf>
    <xf numFmtId="0" fontId="0" fillId="6" borderId="47" xfId="0" applyFill="1" applyBorder="1" applyAlignment="1" applyProtection="1">
      <alignment horizontal="center"/>
      <protection locked="0"/>
    </xf>
    <xf numFmtId="0" fontId="0" fillId="6" borderId="39" xfId="0" applyFill="1" applyBorder="1" applyAlignment="1" applyProtection="1">
      <alignment horizontal="center"/>
      <protection locked="0"/>
    </xf>
    <xf numFmtId="0" fontId="0" fillId="3" borderId="46" xfId="0" applyFill="1" applyBorder="1" applyAlignment="1" applyProtection="1">
      <alignment horizontal="center"/>
    </xf>
    <xf numFmtId="0" fontId="0" fillId="3" borderId="47" xfId="0" applyFill="1" applyBorder="1" applyAlignment="1" applyProtection="1">
      <alignment horizontal="center"/>
    </xf>
    <xf numFmtId="0" fontId="0" fillId="3" borderId="39" xfId="0" applyFill="1" applyBorder="1" applyAlignment="1" applyProtection="1">
      <alignment horizontal="center"/>
    </xf>
    <xf numFmtId="10" fontId="0" fillId="0" borderId="46" xfId="1" applyNumberFormat="1" applyFont="1" applyFill="1" applyBorder="1" applyAlignment="1" applyProtection="1">
      <alignment horizontal="center"/>
    </xf>
    <xf numFmtId="10" fontId="0" fillId="0" borderId="47" xfId="1" applyNumberFormat="1" applyFont="1" applyFill="1" applyBorder="1" applyAlignment="1" applyProtection="1">
      <alignment horizontal="center"/>
    </xf>
    <xf numFmtId="10" fontId="0" fillId="0" borderId="39" xfId="1" applyNumberFormat="1" applyFont="1" applyFill="1" applyBorder="1" applyAlignment="1" applyProtection="1">
      <alignment horizontal="center"/>
    </xf>
    <xf numFmtId="0" fontId="2" fillId="4" borderId="19" xfId="0" applyFont="1" applyFill="1" applyBorder="1" applyProtection="1"/>
    <xf numFmtId="0" fontId="2" fillId="4" borderId="37" xfId="0" applyFont="1" applyFill="1" applyBorder="1" applyProtection="1"/>
    <xf numFmtId="0" fontId="2" fillId="4" borderId="20" xfId="0" applyFont="1" applyFill="1" applyBorder="1" applyProtection="1"/>
    <xf numFmtId="0" fontId="2" fillId="9" borderId="3" xfId="0" applyFont="1" applyFill="1" applyBorder="1" applyAlignment="1" applyProtection="1">
      <alignment horizontal="center"/>
    </xf>
    <xf numFmtId="0" fontId="3" fillId="9" borderId="3" xfId="0" applyFont="1" applyFill="1" applyBorder="1" applyProtection="1"/>
    <xf numFmtId="0" fontId="3" fillId="9" borderId="4" xfId="0" applyFont="1" applyFill="1" applyBorder="1" applyProtection="1"/>
    <xf numFmtId="164" fontId="0" fillId="0" borderId="46" xfId="1" applyNumberFormat="1" applyFont="1" applyFill="1" applyBorder="1" applyAlignment="1" applyProtection="1">
      <alignment horizontal="center"/>
    </xf>
    <xf numFmtId="164" fontId="0" fillId="0" borderId="47" xfId="1" applyNumberFormat="1" applyFont="1" applyFill="1" applyBorder="1" applyAlignment="1" applyProtection="1">
      <alignment horizontal="center"/>
    </xf>
    <xf numFmtId="164" fontId="0" fillId="0" borderId="39" xfId="1" applyNumberFormat="1" applyFont="1" applyFill="1" applyBorder="1" applyAlignment="1" applyProtection="1">
      <alignment horizontal="center"/>
    </xf>
    <xf numFmtId="0" fontId="3" fillId="6" borderId="7" xfId="0" applyFont="1" applyFill="1" applyBorder="1" applyAlignment="1" applyProtection="1">
      <alignment horizontal="center"/>
      <protection locked="0"/>
    </xf>
    <xf numFmtId="0" fontId="3" fillId="6" borderId="8" xfId="0" applyFont="1" applyFill="1" applyBorder="1" applyAlignment="1" applyProtection="1">
      <alignment horizontal="center"/>
      <protection locked="0"/>
    </xf>
    <xf numFmtId="0" fontId="3" fillId="6" borderId="9" xfId="0" applyFont="1" applyFill="1" applyBorder="1" applyAlignment="1" applyProtection="1">
      <alignment horizontal="center"/>
      <protection locked="0"/>
    </xf>
    <xf numFmtId="0" fontId="3" fillId="6" borderId="15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12" xfId="0" applyFont="1" applyFill="1" applyBorder="1" applyAlignment="1" applyProtection="1">
      <alignment horizontal="center"/>
      <protection locked="0"/>
    </xf>
    <xf numFmtId="0" fontId="3" fillId="6" borderId="13" xfId="0" applyFont="1" applyFill="1" applyBorder="1" applyAlignment="1" applyProtection="1">
      <alignment horizontal="center"/>
      <protection locked="0"/>
    </xf>
    <xf numFmtId="0" fontId="3" fillId="6" borderId="14" xfId="0" applyFont="1" applyFill="1" applyBorder="1" applyAlignment="1" applyProtection="1">
      <alignment horizontal="center"/>
      <protection locked="0"/>
    </xf>
    <xf numFmtId="0" fontId="3" fillId="0" borderId="34" xfId="0" applyFont="1" applyBorder="1" applyAlignment="1" applyProtection="1">
      <alignment horizontal="left" vertical="center" wrapText="1"/>
    </xf>
    <xf numFmtId="0" fontId="6" fillId="9" borderId="23" xfId="0" applyFont="1" applyFill="1" applyBorder="1" applyProtection="1"/>
    <xf numFmtId="0" fontId="6" fillId="9" borderId="22" xfId="0" applyFont="1" applyFill="1" applyBorder="1" applyProtection="1"/>
    <xf numFmtId="0" fontId="6" fillId="9" borderId="24" xfId="0" applyFont="1" applyFill="1" applyBorder="1" applyProtection="1"/>
    <xf numFmtId="0" fontId="0" fillId="6" borderId="12" xfId="0" applyFill="1" applyBorder="1" applyProtection="1">
      <protection locked="0"/>
    </xf>
    <xf numFmtId="0" fontId="0" fillId="6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3" fillId="0" borderId="10" xfId="0" applyFont="1" applyBorder="1" applyAlignment="1" applyProtection="1">
      <alignment vertical="top" wrapText="1"/>
    </xf>
    <xf numFmtId="0" fontId="0" fillId="0" borderId="10" xfId="0" applyBorder="1" applyAlignment="1" applyProtection="1">
      <alignment vertical="top" wrapText="1"/>
    </xf>
    <xf numFmtId="0" fontId="0" fillId="5" borderId="7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0" fillId="5" borderId="9" xfId="0" applyFill="1" applyBorder="1" applyProtection="1">
      <protection locked="0"/>
    </xf>
    <xf numFmtId="0" fontId="0" fillId="5" borderId="15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16" xfId="0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0" fillId="5" borderId="13" xfId="0" applyFill="1" applyBorder="1" applyProtection="1">
      <protection locked="0"/>
    </xf>
    <xf numFmtId="0" fontId="0" fillId="5" borderId="14" xfId="0" applyFill="1" applyBorder="1" applyProtection="1">
      <protection locked="0"/>
    </xf>
    <xf numFmtId="0" fontId="3" fillId="0" borderId="5" xfId="0" applyFont="1" applyBorder="1" applyAlignment="1" applyProtection="1">
      <alignment vertical="top" wrapText="1"/>
    </xf>
    <xf numFmtId="0" fontId="0" fillId="0" borderId="18" xfId="0" applyBorder="1" applyAlignment="1" applyProtection="1">
      <alignment vertical="top" wrapText="1"/>
    </xf>
    <xf numFmtId="0" fontId="3" fillId="0" borderId="42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10" fontId="3" fillId="0" borderId="31" xfId="1" applyNumberFormat="1" applyFont="1" applyBorder="1" applyAlignment="1" applyProtection="1">
      <alignment horizontal="center" vertical="center" wrapText="1"/>
    </xf>
    <xf numFmtId="10" fontId="3" fillId="0" borderId="29" xfId="1" applyNumberFormat="1" applyFont="1" applyBorder="1" applyAlignment="1" applyProtection="1">
      <alignment horizontal="center" vertical="center" wrapText="1"/>
    </xf>
    <xf numFmtId="10" fontId="3" fillId="0" borderId="30" xfId="1" applyNumberFormat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164" fontId="3" fillId="0" borderId="41" xfId="1" applyNumberFormat="1" applyFont="1" applyBorder="1" applyAlignment="1" applyProtection="1">
      <alignment horizontal="center" vertical="center" wrapText="1"/>
    </xf>
    <xf numFmtId="164" fontId="3" fillId="0" borderId="34" xfId="1" applyNumberFormat="1" applyFont="1" applyBorder="1" applyAlignment="1" applyProtection="1">
      <alignment horizontal="center" vertical="center" wrapText="1"/>
    </xf>
    <xf numFmtId="164" fontId="3" fillId="0" borderId="35" xfId="1" applyNumberFormat="1" applyFont="1" applyBorder="1" applyAlignment="1" applyProtection="1">
      <alignment horizontal="center" vertical="center" wrapText="1"/>
    </xf>
    <xf numFmtId="0" fontId="3" fillId="6" borderId="31" xfId="0" applyFont="1" applyFill="1" applyBorder="1" applyAlignment="1" applyProtection="1">
      <alignment horizontal="center" vertical="center" wrapText="1"/>
      <protection locked="0"/>
    </xf>
    <xf numFmtId="0" fontId="3" fillId="6" borderId="29" xfId="0" applyFont="1" applyFill="1" applyBorder="1" applyAlignment="1" applyProtection="1">
      <alignment horizontal="center" vertical="center" wrapText="1"/>
      <protection locked="0"/>
    </xf>
    <xf numFmtId="0" fontId="3" fillId="6" borderId="30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</xf>
    <xf numFmtId="0" fontId="3" fillId="3" borderId="29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 wrapText="1"/>
    </xf>
    <xf numFmtId="0" fontId="0" fillId="6" borderId="0" xfId="0" applyFill="1" applyBorder="1" applyProtection="1">
      <protection locked="0"/>
    </xf>
    <xf numFmtId="0" fontId="6" fillId="9" borderId="44" xfId="0" applyFont="1" applyFill="1" applyBorder="1" applyProtection="1"/>
    <xf numFmtId="0" fontId="6" fillId="9" borderId="50" xfId="0" applyFont="1" applyFill="1" applyBorder="1" applyProtection="1"/>
    <xf numFmtId="0" fontId="6" fillId="9" borderId="51" xfId="0" applyFont="1" applyFill="1" applyBorder="1" applyProtection="1"/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9" borderId="40" xfId="0" applyFill="1" applyBorder="1" applyProtection="1"/>
    <xf numFmtId="0" fontId="0" fillId="9" borderId="32" xfId="0" applyFill="1" applyBorder="1" applyProtection="1"/>
    <xf numFmtId="0" fontId="0" fillId="9" borderId="33" xfId="0" applyFill="1" applyBorder="1" applyProtection="1"/>
    <xf numFmtId="0" fontId="3" fillId="6" borderId="41" xfId="0" applyFont="1" applyFill="1" applyBorder="1" applyAlignment="1" applyProtection="1">
      <alignment horizontal="center" vertical="center" wrapText="1"/>
      <protection locked="0"/>
    </xf>
    <xf numFmtId="0" fontId="3" fillId="6" borderId="34" xfId="0" applyFont="1" applyFill="1" applyBorder="1" applyAlignment="1" applyProtection="1">
      <alignment horizontal="center" vertical="center" wrapText="1"/>
      <protection locked="0"/>
    </xf>
    <xf numFmtId="0" fontId="3" fillId="6" borderId="35" xfId="0" applyFont="1" applyFill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43" xfId="0" applyFont="1" applyBorder="1" applyAlignment="1" applyProtection="1">
      <alignment horizontal="left" vertical="center" wrapText="1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45" xfId="0" applyFont="1" applyBorder="1" applyAlignment="1" applyProtection="1">
      <alignment horizontal="left" vertical="center" wrapText="1"/>
    </xf>
    <xf numFmtId="0" fontId="3" fillId="0" borderId="26" xfId="0" applyFont="1" applyBorder="1" applyAlignment="1" applyProtection="1">
      <alignment horizontal="left" vertical="center" wrapText="1"/>
    </xf>
  </cellXfs>
  <cellStyles count="3">
    <cellStyle name="Normal" xfId="0" builtinId="0"/>
    <cellStyle name="Normal 2" xfId="2" xr:uid="{7CC95BD4-B3D0-4913-8F94-1D237C2D0DF8}"/>
    <cellStyle name="Percent" xfId="1" builtinId="5"/>
  </cellStyles>
  <dxfs count="0"/>
  <tableStyles count="1" defaultTableStyle="TableStyleMedium2" defaultPivotStyle="PivotStyleLight16">
    <tableStyle name="Invisible" pivot="0" table="0" count="0" xr9:uid="{51F4F142-23DC-404A-B82C-4588B0A20EDF}"/>
  </tableStyles>
  <colors>
    <mruColors>
      <color rgb="FFC5D9F1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CFB26-C062-4EAE-993A-53916A208534}">
  <sheetPr codeName="Sheet2"/>
  <dimension ref="A2:DU15"/>
  <sheetViews>
    <sheetView tabSelected="1" workbookViewId="0">
      <selection activeCell="A10" sqref="A10"/>
    </sheetView>
  </sheetViews>
  <sheetFormatPr defaultColWidth="9.109375" defaultRowHeight="14.4" x14ac:dyDescent="0.3"/>
  <cols>
    <col min="1" max="16384" width="9.109375" style="20"/>
  </cols>
  <sheetData>
    <row r="2" spans="1:125" s="5" customFormat="1" ht="25.8" x14ac:dyDescent="0.5">
      <c r="A2" s="123"/>
      <c r="B2" s="124"/>
      <c r="C2" s="124"/>
      <c r="D2" s="124"/>
      <c r="E2" s="2" t="s">
        <v>38</v>
      </c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4"/>
      <c r="R2" s="4"/>
      <c r="S2" s="4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</row>
    <row r="3" spans="1:125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25" s="1" customFormat="1" ht="15.6" x14ac:dyDescent="0.3">
      <c r="A4" s="15" t="s">
        <v>39</v>
      </c>
      <c r="B4" s="15"/>
      <c r="C4" s="15"/>
      <c r="D4" s="15" t="s">
        <v>40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25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125" s="1" customFormat="1" ht="15.6" x14ac:dyDescent="0.3">
      <c r="A6" s="125" t="s">
        <v>27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8"/>
      <c r="R6" s="9"/>
      <c r="S6" s="9"/>
    </row>
    <row r="7" spans="1:125" s="1" customFormat="1" ht="22.5" customHeight="1" x14ac:dyDescent="0.3">
      <c r="A7" s="127" t="s">
        <v>73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21"/>
      <c r="R7" s="10"/>
      <c r="S7" s="10"/>
    </row>
    <row r="8" spans="1:125" s="1" customFormat="1" ht="15.6" x14ac:dyDescent="0.3"/>
    <row r="9" spans="1:125" s="1" customFormat="1" ht="15.6" x14ac:dyDescent="0.3">
      <c r="A9" s="11" t="s">
        <v>81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25" s="1" customFormat="1" ht="15.6" x14ac:dyDescent="0.3"/>
    <row r="11" spans="1:125" s="1" customFormat="1" ht="15.6" x14ac:dyDescent="0.3">
      <c r="A11" s="11"/>
      <c r="B11" s="12"/>
      <c r="C11" s="11" t="s">
        <v>37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25" s="1" customFormat="1" ht="15.6" x14ac:dyDescent="0.3"/>
    <row r="13" spans="1:125" s="1" customFormat="1" ht="15.6" x14ac:dyDescent="0.3">
      <c r="A13" s="11"/>
      <c r="B13" s="13"/>
      <c r="C13" s="11" t="s">
        <v>32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25" s="1" customFormat="1" ht="15.6" x14ac:dyDescent="0.3"/>
    <row r="15" spans="1:125" s="1" customFormat="1" ht="15.6" x14ac:dyDescent="0.3">
      <c r="A15" s="11"/>
      <c r="B15" s="14"/>
      <c r="C15" s="11" t="s">
        <v>33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</sheetData>
  <sheetProtection algorithmName="SHA-512" hashValue="7WQ9KTMGHseYJwxzNgAkgfSnsDehCbG0lfKkk3lYqFpDCMJTqXF5AwUTSMW/vAtR630PafHsfXnpx54H/KfMmA==" saltValue="snVUlpv3YCdPI0PvOS4ACg==" spinCount="100000" sheet="1" objects="1" scenarios="1"/>
  <mergeCells count="3">
    <mergeCell ref="A2:D2"/>
    <mergeCell ref="A6:P6"/>
    <mergeCell ref="A7:P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826E5-777E-46F5-A550-EFFD3557D39E}">
  <sheetPr codeName="Sheet1"/>
  <dimension ref="A1:AA54"/>
  <sheetViews>
    <sheetView showGridLines="0" workbookViewId="0">
      <selection activeCell="B6" sqref="B6"/>
    </sheetView>
  </sheetViews>
  <sheetFormatPr defaultColWidth="9.109375" defaultRowHeight="14.4" x14ac:dyDescent="0.3"/>
  <cols>
    <col min="1" max="1" width="22.88671875" style="23" customWidth="1"/>
    <col min="2" max="2" width="47.44140625" style="23" customWidth="1"/>
    <col min="3" max="18" width="6.109375" style="23" customWidth="1"/>
    <col min="19" max="19" width="15.33203125" style="23" customWidth="1"/>
    <col min="20" max="22" width="10.88671875" style="23" customWidth="1"/>
    <col min="23" max="23" width="12.44140625" style="23" customWidth="1"/>
    <col min="24" max="24" width="4.6640625" style="23" customWidth="1"/>
    <col min="25" max="25" width="12.44140625" style="23" customWidth="1"/>
    <col min="26" max="26" width="4.44140625" style="23" customWidth="1"/>
    <col min="27" max="27" width="12.44140625" style="23" customWidth="1"/>
    <col min="28" max="16384" width="9.109375" style="23"/>
  </cols>
  <sheetData>
    <row r="1" spans="1:27" ht="9.75" customHeight="1" x14ac:dyDescent="0.3"/>
    <row r="2" spans="1:27" s="24" customFormat="1" ht="18" x14ac:dyDescent="0.35">
      <c r="A2" s="142" t="s">
        <v>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27" ht="18" x14ac:dyDescent="0.35">
      <c r="A3" s="142" t="s">
        <v>41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27" ht="15.6" x14ac:dyDescent="0.3">
      <c r="A4" s="144" t="s">
        <v>73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</row>
    <row r="5" spans="1:27" x14ac:dyDescent="0.3">
      <c r="A5" s="25"/>
    </row>
    <row r="6" spans="1:27" ht="15.6" x14ac:dyDescent="0.3">
      <c r="A6" s="26" t="s">
        <v>1</v>
      </c>
      <c r="B6" s="1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27" ht="15.6" x14ac:dyDescent="0.3">
      <c r="A7" s="26" t="s">
        <v>2</v>
      </c>
      <c r="B7" s="1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</row>
    <row r="8" spans="1:27" ht="15.6" x14ac:dyDescent="0.3">
      <c r="A8" s="26" t="s">
        <v>3</v>
      </c>
      <c r="B8" s="28"/>
      <c r="C8" s="29" t="s">
        <v>4</v>
      </c>
      <c r="D8" s="29"/>
      <c r="E8" s="29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</row>
    <row r="9" spans="1:27" ht="15.6" x14ac:dyDescent="0.3">
      <c r="A9" s="26" t="s">
        <v>5</v>
      </c>
      <c r="B9" s="28"/>
      <c r="C9" s="29" t="s">
        <v>4</v>
      </c>
      <c r="D9" s="29"/>
      <c r="E9" s="29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</row>
    <row r="10" spans="1:27" ht="15" customHeight="1" x14ac:dyDescent="0.3">
      <c r="A10" s="26" t="s">
        <v>6</v>
      </c>
      <c r="B10" s="1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27" ht="15" customHeight="1" x14ac:dyDescent="0.3"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spans="1:27" ht="15" thickBot="1" x14ac:dyDescent="0.35"/>
    <row r="13" spans="1:27" s="26" customFormat="1" ht="48.6" customHeight="1" thickBot="1" x14ac:dyDescent="0.35">
      <c r="A13" s="31" t="s">
        <v>7</v>
      </c>
      <c r="B13" s="32" t="s">
        <v>8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  <c r="S13" s="35" t="s">
        <v>9</v>
      </c>
      <c r="T13" s="36" t="s">
        <v>28</v>
      </c>
      <c r="U13" s="36" t="s">
        <v>36</v>
      </c>
      <c r="V13" s="36" t="s">
        <v>35</v>
      </c>
      <c r="W13" s="163" t="s">
        <v>10</v>
      </c>
      <c r="X13" s="164"/>
      <c r="Y13" s="164"/>
      <c r="Z13" s="164"/>
      <c r="AA13" s="165"/>
    </row>
    <row r="14" spans="1:27" ht="15.75" customHeight="1" x14ac:dyDescent="0.3">
      <c r="A14" s="139" t="s">
        <v>42</v>
      </c>
      <c r="B14" s="145" t="s">
        <v>76</v>
      </c>
      <c r="C14" s="146"/>
      <c r="D14" s="146"/>
      <c r="E14" s="146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8"/>
      <c r="S14" s="39" t="s">
        <v>12</v>
      </c>
      <c r="T14" s="40">
        <v>10</v>
      </c>
      <c r="U14" s="41"/>
      <c r="V14" s="42"/>
      <c r="W14" s="169"/>
      <c r="X14" s="170"/>
      <c r="Y14" s="170"/>
      <c r="Z14" s="170"/>
      <c r="AA14" s="171"/>
    </row>
    <row r="15" spans="1:27" ht="15.75" customHeight="1" x14ac:dyDescent="0.3">
      <c r="A15" s="140"/>
      <c r="B15" s="147"/>
      <c r="C15" s="148"/>
      <c r="D15" s="148"/>
      <c r="E15" s="148"/>
      <c r="F15" s="43"/>
      <c r="G15" s="151"/>
      <c r="H15" s="152"/>
      <c r="I15" s="153"/>
      <c r="J15" s="44" t="s">
        <v>13</v>
      </c>
      <c r="K15" s="151"/>
      <c r="L15" s="152"/>
      <c r="M15" s="153"/>
      <c r="N15" s="44" t="s">
        <v>14</v>
      </c>
      <c r="O15" s="166">
        <f>IF(TotalDevelopmentCosts, TotalEligibleFunding/TotalDevelopmentCosts,0)</f>
        <v>0</v>
      </c>
      <c r="P15" s="167"/>
      <c r="Q15" s="168"/>
      <c r="R15" s="45"/>
      <c r="S15" s="46" t="s">
        <v>15</v>
      </c>
      <c r="T15" s="47">
        <v>8</v>
      </c>
      <c r="U15" s="48"/>
      <c r="V15" s="49"/>
      <c r="W15" s="172"/>
      <c r="X15" s="173"/>
      <c r="Y15" s="173"/>
      <c r="Z15" s="173"/>
      <c r="AA15" s="174"/>
    </row>
    <row r="16" spans="1:27" ht="15.6" x14ac:dyDescent="0.3">
      <c r="A16" s="140"/>
      <c r="B16" s="147"/>
      <c r="C16" s="148"/>
      <c r="D16" s="148"/>
      <c r="E16" s="148"/>
      <c r="F16" s="43"/>
      <c r="G16" s="138" t="s">
        <v>82</v>
      </c>
      <c r="H16" s="138"/>
      <c r="I16" s="138"/>
      <c r="J16" s="43"/>
      <c r="K16" s="138" t="s">
        <v>16</v>
      </c>
      <c r="L16" s="138"/>
      <c r="M16" s="138"/>
      <c r="N16" s="43"/>
      <c r="O16" s="137" t="s">
        <v>17</v>
      </c>
      <c r="P16" s="137"/>
      <c r="Q16" s="137"/>
      <c r="R16" s="45"/>
      <c r="S16" s="46" t="s">
        <v>18</v>
      </c>
      <c r="T16" s="50">
        <v>6</v>
      </c>
      <c r="U16" s="51"/>
      <c r="V16" s="52"/>
      <c r="W16" s="172"/>
      <c r="X16" s="173"/>
      <c r="Y16" s="173"/>
      <c r="Z16" s="173"/>
      <c r="AA16" s="174"/>
    </row>
    <row r="17" spans="1:27" ht="17.25" customHeight="1" x14ac:dyDescent="0.3">
      <c r="A17" s="140"/>
      <c r="B17" s="147"/>
      <c r="C17" s="148"/>
      <c r="D17" s="148"/>
      <c r="E17" s="148"/>
      <c r="F17" s="43"/>
      <c r="G17" s="138"/>
      <c r="H17" s="138"/>
      <c r="I17" s="138"/>
      <c r="J17" s="43"/>
      <c r="K17" s="138"/>
      <c r="L17" s="138"/>
      <c r="M17" s="138"/>
      <c r="N17" s="43"/>
      <c r="O17" s="138"/>
      <c r="P17" s="138"/>
      <c r="Q17" s="138"/>
      <c r="R17" s="45"/>
      <c r="S17" s="46" t="s">
        <v>19</v>
      </c>
      <c r="T17" s="50">
        <v>4</v>
      </c>
      <c r="U17" s="52"/>
      <c r="V17" s="52"/>
      <c r="W17" s="172"/>
      <c r="X17" s="173"/>
      <c r="Y17" s="173"/>
      <c r="Z17" s="173"/>
      <c r="AA17" s="174"/>
    </row>
    <row r="18" spans="1:27" ht="38.25" customHeight="1" x14ac:dyDescent="0.3">
      <c r="A18" s="140"/>
      <c r="B18" s="149"/>
      <c r="C18" s="150"/>
      <c r="D18" s="150"/>
      <c r="E18" s="150"/>
      <c r="F18" s="53"/>
      <c r="G18" s="178" t="s">
        <v>34</v>
      </c>
      <c r="H18" s="178"/>
      <c r="I18" s="178"/>
      <c r="J18" s="178"/>
      <c r="K18" s="178"/>
      <c r="L18" s="178"/>
      <c r="M18" s="53"/>
      <c r="N18" s="53"/>
      <c r="O18" s="53"/>
      <c r="P18" s="53"/>
      <c r="Q18" s="53"/>
      <c r="R18" s="54"/>
      <c r="S18" s="46" t="s">
        <v>20</v>
      </c>
      <c r="T18" s="50">
        <v>2</v>
      </c>
      <c r="U18" s="52"/>
      <c r="V18" s="52"/>
      <c r="W18" s="172"/>
      <c r="X18" s="173"/>
      <c r="Y18" s="173"/>
      <c r="Z18" s="173"/>
      <c r="AA18" s="174"/>
    </row>
    <row r="19" spans="1:27" ht="26.25" customHeight="1" thickBot="1" x14ac:dyDescent="0.35">
      <c r="A19" s="140"/>
      <c r="B19" s="160" t="s">
        <v>74</v>
      </c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2"/>
      <c r="T19" s="55"/>
      <c r="U19" s="56" cm="1">
        <f t="array" ref="U19">IFERROR(IF(FundsCommitted=0, 0,_xlfn.IFS(FundsCommitted&gt;=0.8, "10", FundsCommitted&gt;=0.6, "8", FundsCommitted&gt;=0.4, "6", FundsCommitted&gt;=0.2, "4", FundsCommitted&gt;0, "2")),"")</f>
        <v>0</v>
      </c>
      <c r="V19" s="17"/>
      <c r="W19" s="175"/>
      <c r="X19" s="176"/>
      <c r="Y19" s="176"/>
      <c r="Z19" s="176"/>
      <c r="AA19" s="177"/>
    </row>
    <row r="20" spans="1:27" ht="15.75" customHeight="1" x14ac:dyDescent="0.3">
      <c r="A20" s="140"/>
      <c r="B20" s="145" t="s">
        <v>43</v>
      </c>
      <c r="C20" s="146"/>
      <c r="D20" s="146"/>
      <c r="E20" s="146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  <c r="S20" s="39" t="s">
        <v>46</v>
      </c>
      <c r="T20" s="40">
        <v>10</v>
      </c>
      <c r="U20" s="41"/>
      <c r="V20" s="42"/>
      <c r="W20" s="169"/>
      <c r="X20" s="170"/>
      <c r="Y20" s="170"/>
      <c r="Z20" s="170"/>
      <c r="AA20" s="171"/>
    </row>
    <row r="21" spans="1:27" ht="15.75" customHeight="1" x14ac:dyDescent="0.3">
      <c r="A21" s="140"/>
      <c r="B21" s="147"/>
      <c r="C21" s="148"/>
      <c r="D21" s="148"/>
      <c r="E21" s="148"/>
      <c r="F21" s="43"/>
      <c r="G21" s="151"/>
      <c r="H21" s="152"/>
      <c r="I21" s="153"/>
      <c r="J21" s="44" t="s">
        <v>13</v>
      </c>
      <c r="K21" s="154">
        <f>TotalDevelopmentCosts</f>
        <v>0</v>
      </c>
      <c r="L21" s="155"/>
      <c r="M21" s="156"/>
      <c r="N21" s="44" t="s">
        <v>14</v>
      </c>
      <c r="O21" s="157">
        <f>IF(TotalDevelopmentCosts, TotalOtherNonCapitalContributions/TotalDevelopmentCosts,0)</f>
        <v>0</v>
      </c>
      <c r="P21" s="158"/>
      <c r="Q21" s="159"/>
      <c r="R21" s="45"/>
      <c r="S21" s="46" t="s">
        <v>47</v>
      </c>
      <c r="T21" s="47">
        <v>8</v>
      </c>
      <c r="U21" s="48"/>
      <c r="V21" s="49"/>
      <c r="W21" s="172"/>
      <c r="X21" s="173"/>
      <c r="Y21" s="173"/>
      <c r="Z21" s="173"/>
      <c r="AA21" s="174"/>
    </row>
    <row r="22" spans="1:27" ht="15.75" customHeight="1" x14ac:dyDescent="0.3">
      <c r="A22" s="140"/>
      <c r="B22" s="147"/>
      <c r="C22" s="148"/>
      <c r="D22" s="148"/>
      <c r="E22" s="148"/>
      <c r="F22" s="43"/>
      <c r="G22" s="137" t="s">
        <v>44</v>
      </c>
      <c r="H22" s="137"/>
      <c r="I22" s="137"/>
      <c r="J22" s="43"/>
      <c r="K22" s="138" t="s">
        <v>16</v>
      </c>
      <c r="L22" s="138"/>
      <c r="M22" s="138"/>
      <c r="N22" s="43"/>
      <c r="O22" s="137" t="s">
        <v>45</v>
      </c>
      <c r="P22" s="137"/>
      <c r="Q22" s="137"/>
      <c r="R22" s="45"/>
      <c r="S22" s="46" t="s">
        <v>48</v>
      </c>
      <c r="T22" s="50">
        <v>6</v>
      </c>
      <c r="U22" s="51"/>
      <c r="V22" s="52"/>
      <c r="W22" s="172"/>
      <c r="X22" s="173"/>
      <c r="Y22" s="173"/>
      <c r="Z22" s="173"/>
      <c r="AA22" s="174"/>
    </row>
    <row r="23" spans="1:27" ht="17.25" customHeight="1" x14ac:dyDescent="0.3">
      <c r="A23" s="140"/>
      <c r="B23" s="147"/>
      <c r="C23" s="148"/>
      <c r="D23" s="148"/>
      <c r="E23" s="148"/>
      <c r="F23" s="43"/>
      <c r="G23" s="138"/>
      <c r="H23" s="138"/>
      <c r="I23" s="138"/>
      <c r="J23" s="43"/>
      <c r="K23" s="138"/>
      <c r="L23" s="138"/>
      <c r="M23" s="138"/>
      <c r="N23" s="43"/>
      <c r="O23" s="138"/>
      <c r="P23" s="138"/>
      <c r="Q23" s="138"/>
      <c r="R23" s="45"/>
      <c r="S23" s="46" t="s">
        <v>49</v>
      </c>
      <c r="T23" s="50">
        <v>4</v>
      </c>
      <c r="U23" s="52"/>
      <c r="V23" s="52"/>
      <c r="W23" s="172"/>
      <c r="X23" s="173"/>
      <c r="Y23" s="173"/>
      <c r="Z23" s="173"/>
      <c r="AA23" s="174"/>
    </row>
    <row r="24" spans="1:27" ht="18" customHeight="1" x14ac:dyDescent="0.3">
      <c r="A24" s="140"/>
      <c r="B24" s="149"/>
      <c r="C24" s="150"/>
      <c r="D24" s="150"/>
      <c r="E24" s="150"/>
      <c r="F24" s="53"/>
      <c r="G24" s="141"/>
      <c r="H24" s="141"/>
      <c r="I24" s="141"/>
      <c r="J24" s="57"/>
      <c r="K24" s="57"/>
      <c r="L24" s="57"/>
      <c r="M24" s="53"/>
      <c r="N24" s="53"/>
      <c r="O24" s="53"/>
      <c r="P24" s="53"/>
      <c r="Q24" s="53"/>
      <c r="R24" s="54"/>
      <c r="S24" s="46" t="s">
        <v>50</v>
      </c>
      <c r="T24" s="50">
        <v>2</v>
      </c>
      <c r="U24" s="52"/>
      <c r="V24" s="52"/>
      <c r="W24" s="172"/>
      <c r="X24" s="173"/>
      <c r="Y24" s="173"/>
      <c r="Z24" s="173"/>
      <c r="AA24" s="174"/>
    </row>
    <row r="25" spans="1:27" ht="26.25" customHeight="1" thickBot="1" x14ac:dyDescent="0.35">
      <c r="A25" s="140"/>
      <c r="B25" s="160" t="s">
        <v>71</v>
      </c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2"/>
      <c r="T25" s="55"/>
      <c r="U25" s="56" cm="1">
        <f t="array" ref="U25">IFERROR(IF(OtherContributionCommitments=0, 0,_xlfn.IFS(OtherContributionCommitments&gt;=0.8, "10", OtherContributionCommitments&gt;=0.6, "8", OtherContributionCommitments&gt;=0.4, "6", OtherContributionCommitments&gt;=0.2, "4", OtherContributionCommitments&gt;0, "2")),"")</f>
        <v>0</v>
      </c>
      <c r="V25" s="17"/>
      <c r="W25" s="175"/>
      <c r="X25" s="176"/>
      <c r="Y25" s="176"/>
      <c r="Z25" s="176"/>
      <c r="AA25" s="177"/>
    </row>
    <row r="26" spans="1:27" ht="27" customHeight="1" thickBot="1" x14ac:dyDescent="0.35">
      <c r="A26" s="58" t="s">
        <v>21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0"/>
      <c r="T26" s="61"/>
      <c r="U26" s="62">
        <f>IFERROR(Applicant_TotalPoints_SecuredFunding+Applicant_OtherNonCapitalContributions, Applicant_OtherNonCapitalContributions)</f>
        <v>0</v>
      </c>
      <c r="V26" s="62">
        <f>SUM(Agency_TotalPoints_SecuredFunding,Agency_TotalPointsForNonCapitalContributions)</f>
        <v>0</v>
      </c>
      <c r="W26" s="179"/>
      <c r="X26" s="180"/>
      <c r="Y26" s="180"/>
      <c r="Z26" s="180"/>
      <c r="AA26" s="181"/>
    </row>
    <row r="27" spans="1:27" ht="15.6" x14ac:dyDescent="0.3">
      <c r="A27" s="196" t="s">
        <v>75</v>
      </c>
      <c r="B27" s="198" t="s">
        <v>83</v>
      </c>
      <c r="C27" s="199"/>
      <c r="D27" s="199"/>
      <c r="E27" s="199"/>
      <c r="F27" s="38"/>
      <c r="G27" s="209"/>
      <c r="H27" s="210"/>
      <c r="I27" s="211"/>
      <c r="J27" s="63" t="s">
        <v>13</v>
      </c>
      <c r="K27" s="209"/>
      <c r="L27" s="210"/>
      <c r="M27" s="211"/>
      <c r="N27" s="64" t="s">
        <v>14</v>
      </c>
      <c r="O27" s="202">
        <f>IF(TotalUnits, FiftyPercentAMIUnits/TotalUnits,0)</f>
        <v>0</v>
      </c>
      <c r="P27" s="203"/>
      <c r="Q27" s="204"/>
      <c r="R27" s="65"/>
      <c r="S27" s="66" t="s">
        <v>52</v>
      </c>
      <c r="T27" s="67">
        <v>10</v>
      </c>
      <c r="U27" s="68"/>
      <c r="V27" s="68"/>
      <c r="W27" s="131"/>
      <c r="X27" s="132"/>
      <c r="Y27" s="132"/>
      <c r="Z27" s="132"/>
      <c r="AA27" s="133"/>
    </row>
    <row r="28" spans="1:27" ht="15.6" x14ac:dyDescent="0.3">
      <c r="A28" s="186"/>
      <c r="B28" s="200"/>
      <c r="C28" s="201"/>
      <c r="D28" s="201"/>
      <c r="E28" s="201"/>
      <c r="F28" s="43"/>
      <c r="G28" s="137" t="s">
        <v>57</v>
      </c>
      <c r="H28" s="137"/>
      <c r="I28" s="137"/>
      <c r="J28" s="43"/>
      <c r="K28" s="137" t="s">
        <v>29</v>
      </c>
      <c r="L28" s="137"/>
      <c r="M28" s="137"/>
      <c r="N28" s="43"/>
      <c r="O28" s="137" t="s">
        <v>63</v>
      </c>
      <c r="P28" s="137"/>
      <c r="Q28" s="137"/>
      <c r="R28" s="45"/>
      <c r="S28" s="69" t="s">
        <v>53</v>
      </c>
      <c r="T28" s="50">
        <v>7</v>
      </c>
      <c r="U28" s="52"/>
      <c r="V28" s="52"/>
      <c r="W28" s="134"/>
      <c r="X28" s="135"/>
      <c r="Y28" s="135"/>
      <c r="Z28" s="135"/>
      <c r="AA28" s="136"/>
    </row>
    <row r="29" spans="1:27" ht="15.6" x14ac:dyDescent="0.3">
      <c r="A29" s="186"/>
      <c r="B29" s="200"/>
      <c r="C29" s="201"/>
      <c r="D29" s="201"/>
      <c r="E29" s="201"/>
      <c r="F29" s="43"/>
      <c r="G29" s="138"/>
      <c r="H29" s="138"/>
      <c r="I29" s="138"/>
      <c r="J29" s="43"/>
      <c r="K29" s="138"/>
      <c r="L29" s="138"/>
      <c r="M29" s="138"/>
      <c r="N29" s="43"/>
      <c r="O29" s="138"/>
      <c r="P29" s="138"/>
      <c r="Q29" s="138"/>
      <c r="R29" s="45"/>
      <c r="S29" s="69" t="s">
        <v>54</v>
      </c>
      <c r="T29" s="50">
        <v>5</v>
      </c>
      <c r="U29" s="52"/>
      <c r="V29" s="52"/>
      <c r="W29" s="134"/>
      <c r="X29" s="135"/>
      <c r="Y29" s="135"/>
      <c r="Z29" s="135"/>
      <c r="AA29" s="136"/>
    </row>
    <row r="30" spans="1:27" ht="15.6" x14ac:dyDescent="0.3">
      <c r="A30" s="186"/>
      <c r="B30" s="70"/>
      <c r="C30" s="71"/>
      <c r="D30" s="71"/>
      <c r="E30" s="71"/>
      <c r="F30" s="43"/>
      <c r="G30" s="72"/>
      <c r="H30" s="72"/>
      <c r="I30" s="72"/>
      <c r="J30" s="43"/>
      <c r="K30" s="72"/>
      <c r="L30" s="72"/>
      <c r="M30" s="72"/>
      <c r="N30" s="43"/>
      <c r="O30" s="72"/>
      <c r="P30" s="72"/>
      <c r="Q30" s="72"/>
      <c r="R30" s="43"/>
      <c r="S30" s="69" t="s">
        <v>55</v>
      </c>
      <c r="T30" s="73">
        <v>3</v>
      </c>
      <c r="U30" s="52"/>
      <c r="V30" s="52"/>
      <c r="W30" s="134"/>
      <c r="X30" s="135"/>
      <c r="Y30" s="135"/>
      <c r="Z30" s="135"/>
      <c r="AA30" s="136"/>
    </row>
    <row r="31" spans="1:27" ht="15.6" x14ac:dyDescent="0.3">
      <c r="A31" s="186"/>
      <c r="B31" s="70"/>
      <c r="C31" s="71"/>
      <c r="D31" s="71"/>
      <c r="E31" s="71"/>
      <c r="F31" s="43"/>
      <c r="G31" s="72"/>
      <c r="H31" s="72"/>
      <c r="I31" s="72"/>
      <c r="J31" s="43"/>
      <c r="K31" s="72"/>
      <c r="L31" s="72"/>
      <c r="M31" s="72"/>
      <c r="N31" s="43"/>
      <c r="O31" s="72"/>
      <c r="P31" s="72"/>
      <c r="Q31" s="72"/>
      <c r="R31" s="43"/>
      <c r="S31" s="69" t="s">
        <v>56</v>
      </c>
      <c r="T31" s="73">
        <v>1</v>
      </c>
      <c r="U31" s="52"/>
      <c r="V31" s="52"/>
      <c r="W31" s="134"/>
      <c r="X31" s="135"/>
      <c r="Y31" s="135"/>
      <c r="Z31" s="135"/>
      <c r="AA31" s="136"/>
    </row>
    <row r="32" spans="1:27" ht="16.2" thickBot="1" x14ac:dyDescent="0.35">
      <c r="A32" s="186"/>
      <c r="B32" s="160" t="s">
        <v>51</v>
      </c>
      <c r="C32" s="161"/>
      <c r="D32" s="161"/>
      <c r="E32" s="161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2"/>
      <c r="T32" s="74"/>
      <c r="U32" s="75" cm="1">
        <f t="array" ref="U32">IFERROR(IF(ShareOf50PercentAMIUnits=0,0,_xlfn.IFS(ShareOf50PercentAMIUnits&lt;0.1, "1", ShareOf50PercentAMIUnits&lt;0.2, "3", ShareOf50PercentAMIUnits&lt;0.3, "5", ShareOf50PercentAMIUnits&lt;0.4, "7", ShareOf50PercentAMIUnits&gt;=0.4, "10")), "")</f>
        <v>0</v>
      </c>
      <c r="V32" s="17"/>
      <c r="W32" s="182"/>
      <c r="X32" s="183"/>
      <c r="Y32" s="183"/>
      <c r="Z32" s="183"/>
      <c r="AA32" s="184"/>
    </row>
    <row r="33" spans="1:27" ht="33" customHeight="1" x14ac:dyDescent="0.3">
      <c r="A33" s="186"/>
      <c r="B33" s="198" t="s">
        <v>77</v>
      </c>
      <c r="C33" s="199"/>
      <c r="D33" s="199"/>
      <c r="E33" s="199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7"/>
      <c r="S33" s="41" t="s">
        <v>11</v>
      </c>
      <c r="T33" s="67">
        <v>10</v>
      </c>
      <c r="U33" s="78"/>
      <c r="V33" s="79"/>
      <c r="W33" s="131"/>
      <c r="X33" s="132"/>
      <c r="Y33" s="132"/>
      <c r="Z33" s="132"/>
      <c r="AA33" s="133"/>
    </row>
    <row r="34" spans="1:27" ht="16.2" thickBot="1" x14ac:dyDescent="0.35">
      <c r="A34" s="197"/>
      <c r="B34" s="160" t="s">
        <v>22</v>
      </c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2"/>
      <c r="T34" s="74"/>
      <c r="U34" s="18"/>
      <c r="V34" s="18"/>
      <c r="W34" s="182"/>
      <c r="X34" s="183"/>
      <c r="Y34" s="183"/>
      <c r="Z34" s="183"/>
      <c r="AA34" s="184"/>
    </row>
    <row r="35" spans="1:27" ht="16.2" thickBot="1" x14ac:dyDescent="0.35">
      <c r="A35" s="80" t="s">
        <v>58</v>
      </c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2"/>
      <c r="T35" s="61"/>
      <c r="U35" s="83">
        <f>Applicant_TotalPoints_ShareOf50PercentAMIUnits+Applicant_TotalPoints_NumberOfUnits</f>
        <v>0</v>
      </c>
      <c r="V35" s="83">
        <f>SUM(V32,V34)</f>
        <v>0</v>
      </c>
      <c r="W35" s="128"/>
      <c r="X35" s="129"/>
      <c r="Y35" s="129"/>
      <c r="Z35" s="129"/>
      <c r="AA35" s="130"/>
    </row>
    <row r="36" spans="1:27" ht="15.6" x14ac:dyDescent="0.3">
      <c r="A36" s="196" t="s">
        <v>59</v>
      </c>
      <c r="B36" s="198" t="s">
        <v>84</v>
      </c>
      <c r="C36" s="199"/>
      <c r="D36" s="199"/>
      <c r="E36" s="199"/>
      <c r="F36" s="38"/>
      <c r="G36" s="209"/>
      <c r="H36" s="210"/>
      <c r="I36" s="211"/>
      <c r="J36" s="63" t="s">
        <v>13</v>
      </c>
      <c r="K36" s="212">
        <f>TotalUnits</f>
        <v>0</v>
      </c>
      <c r="L36" s="213"/>
      <c r="M36" s="214"/>
      <c r="N36" s="64" t="s">
        <v>14</v>
      </c>
      <c r="O36" s="202">
        <f>IF(TotalUnits, EightyPercentAMIUnits/TotalUnits,0)</f>
        <v>0</v>
      </c>
      <c r="P36" s="203"/>
      <c r="Q36" s="204"/>
      <c r="R36" s="65"/>
      <c r="S36" s="66" t="s">
        <v>52</v>
      </c>
      <c r="T36" s="67">
        <v>10</v>
      </c>
      <c r="U36" s="68"/>
      <c r="V36" s="68"/>
      <c r="W36" s="131"/>
      <c r="X36" s="132"/>
      <c r="Y36" s="132"/>
      <c r="Z36" s="132"/>
      <c r="AA36" s="133"/>
    </row>
    <row r="37" spans="1:27" ht="15.6" x14ac:dyDescent="0.3">
      <c r="A37" s="186"/>
      <c r="B37" s="200"/>
      <c r="C37" s="201"/>
      <c r="D37" s="201"/>
      <c r="E37" s="201"/>
      <c r="F37" s="43"/>
      <c r="G37" s="137" t="s">
        <v>61</v>
      </c>
      <c r="H37" s="137"/>
      <c r="I37" s="137"/>
      <c r="J37" s="43"/>
      <c r="K37" s="137" t="s">
        <v>29</v>
      </c>
      <c r="L37" s="137"/>
      <c r="M37" s="137"/>
      <c r="N37" s="43"/>
      <c r="O37" s="137" t="s">
        <v>62</v>
      </c>
      <c r="P37" s="137"/>
      <c r="Q37" s="137"/>
      <c r="R37" s="45"/>
      <c r="S37" s="69" t="s">
        <v>53</v>
      </c>
      <c r="T37" s="50">
        <v>7</v>
      </c>
      <c r="U37" s="52"/>
      <c r="V37" s="52"/>
      <c r="W37" s="134"/>
      <c r="X37" s="135"/>
      <c r="Y37" s="135"/>
      <c r="Z37" s="135"/>
      <c r="AA37" s="136"/>
    </row>
    <row r="38" spans="1:27" ht="15.6" x14ac:dyDescent="0.3">
      <c r="A38" s="186"/>
      <c r="B38" s="200"/>
      <c r="C38" s="201"/>
      <c r="D38" s="201"/>
      <c r="E38" s="201"/>
      <c r="F38" s="43"/>
      <c r="G38" s="138"/>
      <c r="H38" s="138"/>
      <c r="I38" s="138"/>
      <c r="J38" s="43"/>
      <c r="K38" s="138"/>
      <c r="L38" s="138"/>
      <c r="M38" s="138"/>
      <c r="N38" s="43"/>
      <c r="O38" s="138"/>
      <c r="P38" s="138"/>
      <c r="Q38" s="138"/>
      <c r="R38" s="45"/>
      <c r="S38" s="69" t="s">
        <v>54</v>
      </c>
      <c r="T38" s="50">
        <v>5</v>
      </c>
      <c r="U38" s="52"/>
      <c r="V38" s="52"/>
      <c r="W38" s="134"/>
      <c r="X38" s="135"/>
      <c r="Y38" s="135"/>
      <c r="Z38" s="135"/>
      <c r="AA38" s="136"/>
    </row>
    <row r="39" spans="1:27" ht="15.6" x14ac:dyDescent="0.3">
      <c r="A39" s="186"/>
      <c r="B39" s="70"/>
      <c r="C39" s="71"/>
      <c r="D39" s="71"/>
      <c r="E39" s="71"/>
      <c r="F39" s="43"/>
      <c r="G39" s="72"/>
      <c r="H39" s="72"/>
      <c r="I39" s="72"/>
      <c r="J39" s="43"/>
      <c r="K39" s="72"/>
      <c r="L39" s="72"/>
      <c r="M39" s="72"/>
      <c r="N39" s="43"/>
      <c r="O39" s="72"/>
      <c r="P39" s="72"/>
      <c r="Q39" s="72"/>
      <c r="R39" s="43"/>
      <c r="S39" s="69" t="s">
        <v>55</v>
      </c>
      <c r="T39" s="73">
        <v>3</v>
      </c>
      <c r="U39" s="52"/>
      <c r="V39" s="52"/>
      <c r="W39" s="134"/>
      <c r="X39" s="135"/>
      <c r="Y39" s="135"/>
      <c r="Z39" s="135"/>
      <c r="AA39" s="136"/>
    </row>
    <row r="40" spans="1:27" ht="16.2" thickBot="1" x14ac:dyDescent="0.35">
      <c r="A40" s="186"/>
      <c r="B40" s="70"/>
      <c r="C40" s="71"/>
      <c r="D40" s="71"/>
      <c r="E40" s="71"/>
      <c r="F40" s="43"/>
      <c r="G40" s="72"/>
      <c r="H40" s="72"/>
      <c r="I40" s="72"/>
      <c r="J40" s="43"/>
      <c r="K40" s="72"/>
      <c r="L40" s="72"/>
      <c r="M40" s="72"/>
      <c r="N40" s="43"/>
      <c r="O40" s="72"/>
      <c r="P40" s="72"/>
      <c r="Q40" s="72"/>
      <c r="R40" s="43"/>
      <c r="S40" s="84" t="s">
        <v>56</v>
      </c>
      <c r="T40" s="73">
        <v>1</v>
      </c>
      <c r="U40" s="122" cm="1">
        <f t="array" ref="U40">IFERROR(IF(EightyPercentAMIUnits=0,0,_xlfn.IFS(ShareOfRestrictedUnits&lt;0.1, "1", ShareOfRestrictedUnits&lt;0.2, "3", ShareOfRestrictedUnits&lt;0.3, "5", ShareOfRestrictedUnits&lt;0.4, "7", ShareOfRestrictedUnits&gt;=0.4, "10")), "")</f>
        <v>0</v>
      </c>
      <c r="V40" s="18">
        <v>0</v>
      </c>
      <c r="W40" s="134"/>
      <c r="X40" s="135"/>
      <c r="Y40" s="135"/>
      <c r="Z40" s="135"/>
      <c r="AA40" s="136"/>
    </row>
    <row r="41" spans="1:27" ht="16.2" thickBot="1" x14ac:dyDescent="0.35">
      <c r="A41" s="85" t="s">
        <v>60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7"/>
      <c r="T41" s="88"/>
      <c r="U41" s="120">
        <f>Applicant_TotalPoints80PercentAMI</f>
        <v>0</v>
      </c>
      <c r="V41" s="121">
        <f>Agency_TotalPoints80PercentAMI</f>
        <v>0</v>
      </c>
      <c r="W41" s="128"/>
      <c r="X41" s="129"/>
      <c r="Y41" s="129"/>
      <c r="Z41" s="129"/>
      <c r="AA41" s="130"/>
    </row>
    <row r="42" spans="1:27" ht="15.6" x14ac:dyDescent="0.3">
      <c r="A42" s="185" t="s">
        <v>64</v>
      </c>
      <c r="B42" s="200" t="s">
        <v>23</v>
      </c>
      <c r="C42" s="201"/>
      <c r="D42" s="201"/>
      <c r="E42" s="201"/>
      <c r="F42" s="91"/>
      <c r="G42" s="224"/>
      <c r="H42" s="225"/>
      <c r="I42" s="226"/>
      <c r="J42" s="72" t="s">
        <v>13</v>
      </c>
      <c r="K42" s="227">
        <f>TotalDevelopmentCosts</f>
        <v>0</v>
      </c>
      <c r="L42" s="141"/>
      <c r="M42" s="228"/>
      <c r="N42" s="72" t="s">
        <v>14</v>
      </c>
      <c r="O42" s="206">
        <f>IF(TotalDevelopmentCosts,FundingRequest/TotalDevelopmentCosts, 0)</f>
        <v>0</v>
      </c>
      <c r="P42" s="207"/>
      <c r="Q42" s="208"/>
      <c r="R42" s="92"/>
      <c r="S42" s="93" t="s">
        <v>24</v>
      </c>
      <c r="T42" s="67">
        <v>25</v>
      </c>
      <c r="U42" s="68"/>
      <c r="V42" s="68"/>
      <c r="W42" s="187"/>
      <c r="X42" s="188"/>
      <c r="Y42" s="188"/>
      <c r="Z42" s="188"/>
      <c r="AA42" s="189"/>
    </row>
    <row r="43" spans="1:27" ht="15.6" x14ac:dyDescent="0.3">
      <c r="A43" s="186"/>
      <c r="B43" s="200"/>
      <c r="C43" s="201"/>
      <c r="D43" s="201"/>
      <c r="E43" s="201"/>
      <c r="F43" s="94"/>
      <c r="G43" s="137" t="s">
        <v>30</v>
      </c>
      <c r="H43" s="137"/>
      <c r="I43" s="137"/>
      <c r="J43" s="94"/>
      <c r="K43" s="137" t="s">
        <v>16</v>
      </c>
      <c r="L43" s="137"/>
      <c r="M43" s="137"/>
      <c r="N43" s="94"/>
      <c r="O43" s="137" t="s">
        <v>31</v>
      </c>
      <c r="P43" s="137"/>
      <c r="Q43" s="137"/>
      <c r="R43" s="95"/>
      <c r="S43" s="46" t="s">
        <v>25</v>
      </c>
      <c r="T43" s="50">
        <v>16</v>
      </c>
      <c r="U43" s="52"/>
      <c r="V43" s="52"/>
      <c r="W43" s="190"/>
      <c r="X43" s="191"/>
      <c r="Y43" s="191"/>
      <c r="Z43" s="191"/>
      <c r="AA43" s="192"/>
    </row>
    <row r="44" spans="1:27" ht="16.2" thickBot="1" x14ac:dyDescent="0.35">
      <c r="A44" s="186"/>
      <c r="B44" s="229"/>
      <c r="C44" s="230"/>
      <c r="D44" s="230"/>
      <c r="E44" s="230"/>
      <c r="F44" s="94"/>
      <c r="G44" s="205"/>
      <c r="H44" s="205"/>
      <c r="I44" s="205"/>
      <c r="J44" s="94"/>
      <c r="K44" s="205"/>
      <c r="L44" s="205"/>
      <c r="M44" s="205"/>
      <c r="N44" s="94"/>
      <c r="O44" s="205"/>
      <c r="P44" s="205"/>
      <c r="Q44" s="205"/>
      <c r="R44" s="95"/>
      <c r="S44" s="96" t="s">
        <v>26</v>
      </c>
      <c r="T44" s="73">
        <v>10</v>
      </c>
      <c r="U44" s="75" cm="1">
        <f t="array" ref="U44">IFERROR(IF(FundingRequest=0, 0,_xlfn.IFS(FundingRequestAsPercentOfTDC&gt;=0.501, "0", FundingRequestAsPercentOfTDC&gt;0.4, "10", FundingRequestAsPercentOfTDC&gt;0.25, "16", FundingRequestAsPercentOfTDC&gt;0, "25")), "")</f>
        <v>0</v>
      </c>
      <c r="V44" s="17"/>
      <c r="W44" s="193"/>
      <c r="X44" s="194"/>
      <c r="Y44" s="194"/>
      <c r="Z44" s="194"/>
      <c r="AA44" s="195"/>
    </row>
    <row r="45" spans="1:27" ht="16.2" thickBot="1" x14ac:dyDescent="0.35">
      <c r="A45" s="85" t="s">
        <v>65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7"/>
      <c r="T45" s="88"/>
      <c r="U45" s="89">
        <f>Applicant_TotalPoints_FundingRequestAsPercentOfTDC</f>
        <v>0</v>
      </c>
      <c r="V45" s="89">
        <f>Agency_TotalPoints_FundingRequestAsPercentOfTDC</f>
        <v>0</v>
      </c>
      <c r="W45" s="128"/>
      <c r="X45" s="129"/>
      <c r="Y45" s="129"/>
      <c r="Z45" s="129"/>
      <c r="AA45" s="130"/>
    </row>
    <row r="46" spans="1:27" ht="96.75" customHeight="1" thickBot="1" x14ac:dyDescent="0.35">
      <c r="A46" s="97" t="s">
        <v>66</v>
      </c>
      <c r="B46" s="200" t="s">
        <v>78</v>
      </c>
      <c r="C46" s="201"/>
      <c r="D46" s="201"/>
      <c r="E46" s="20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2"/>
      <c r="S46" s="98" t="s">
        <v>11</v>
      </c>
      <c r="T46" s="99">
        <v>7</v>
      </c>
      <c r="U46" s="22"/>
      <c r="V46" s="22"/>
      <c r="W46" s="134"/>
      <c r="X46" s="215"/>
      <c r="Y46" s="215"/>
      <c r="Z46" s="215"/>
      <c r="AA46" s="136"/>
    </row>
    <row r="47" spans="1:27" ht="79.5" customHeight="1" thickBot="1" x14ac:dyDescent="0.35">
      <c r="A47" s="100" t="s">
        <v>67</v>
      </c>
      <c r="B47" s="231" t="s">
        <v>79</v>
      </c>
      <c r="C47" s="232"/>
      <c r="D47" s="232"/>
      <c r="E47" s="232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2"/>
      <c r="S47" s="103" t="s">
        <v>11</v>
      </c>
      <c r="T47" s="104">
        <v>3</v>
      </c>
      <c r="U47" s="19"/>
      <c r="V47" s="19"/>
      <c r="W47" s="219"/>
      <c r="X47" s="219"/>
      <c r="Y47" s="219"/>
      <c r="Z47" s="219"/>
      <c r="AA47" s="220"/>
    </row>
    <row r="48" spans="1:27" ht="24" customHeight="1" thickBot="1" x14ac:dyDescent="0.35">
      <c r="A48" s="105" t="s">
        <v>68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7"/>
      <c r="T48" s="88"/>
      <c r="U48" s="90">
        <f>SUM(Applicant_PointsFor5A, Applicant_PointsFor5B)</f>
        <v>0</v>
      </c>
      <c r="V48" s="90">
        <f>SUM(Agency_PointsFor5A,Agency_PointsFor5B)</f>
        <v>0</v>
      </c>
      <c r="W48" s="106"/>
      <c r="X48" s="107"/>
      <c r="Y48" s="107"/>
      <c r="Z48" s="107"/>
      <c r="AA48" s="108"/>
    </row>
    <row r="49" spans="1:27" ht="33.75" customHeight="1" thickBot="1" x14ac:dyDescent="0.35">
      <c r="A49" s="97" t="s">
        <v>69</v>
      </c>
      <c r="B49" s="200" t="s">
        <v>80</v>
      </c>
      <c r="C49" s="201"/>
      <c r="D49" s="201"/>
      <c r="E49" s="20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2"/>
      <c r="S49" s="109" t="s">
        <v>11</v>
      </c>
      <c r="T49" s="110">
        <v>4</v>
      </c>
      <c r="U49" s="19"/>
      <c r="V49" s="19"/>
      <c r="W49" s="219"/>
      <c r="X49" s="219"/>
      <c r="Y49" s="219"/>
      <c r="Z49" s="219"/>
      <c r="AA49" s="220"/>
    </row>
    <row r="50" spans="1:27" ht="16.2" thickBot="1" x14ac:dyDescent="0.35">
      <c r="A50" s="85" t="s">
        <v>70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7"/>
      <c r="T50" s="88"/>
      <c r="U50" s="90">
        <f>Applicant_TotalPoints_Incentive</f>
        <v>0</v>
      </c>
      <c r="V50" s="111">
        <f>Agency_TotalPoints_Incentive</f>
        <v>0</v>
      </c>
      <c r="W50" s="221"/>
      <c r="X50" s="222"/>
      <c r="Y50" s="222"/>
      <c r="Z50" s="222"/>
      <c r="AA50" s="223"/>
    </row>
    <row r="51" spans="1:27" s="118" customFormat="1" ht="18.600000000000001" thickBot="1" x14ac:dyDescent="0.4">
      <c r="A51" s="112" t="s">
        <v>72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4"/>
      <c r="T51" s="115"/>
      <c r="U51" s="116">
        <f>Applicant_TotalPoints_ReadinessToProceed+Applicant_TotalPoints_MarketCharacteristics+Applicant_TotalPointsIncomeRestrictedUnits+Applicant_TotalPoints_Leverage+Applicant_TotalPointsInnovativeAndSustainableConstructionDesign+Applicant_TotalPoints_OpportunityZone</f>
        <v>0</v>
      </c>
      <c r="V51" s="117">
        <f>Agency_TotalPoints_ReadinessToProceed+Agency_TotalPoints_MarketCharacteristics+Agency_TotalPointsIncomeRestrictedUnits+Agency_TotalPoints_Leverage+Agency_TotalPointsInnovativeAndSustainableConstructionDesign+Agency_TotalPoints_OpportunityZone</f>
        <v>0</v>
      </c>
      <c r="W51" s="216" t="str">
        <f>IF(Applicant_TotalPoints_AllCategoriesCombined&gt;90, "Total score cannot be greater than 90 points", "")</f>
        <v/>
      </c>
      <c r="X51" s="217"/>
      <c r="Y51" s="217"/>
      <c r="Z51" s="217"/>
      <c r="AA51" s="218"/>
    </row>
    <row r="54" spans="1:27" x14ac:dyDescent="0.3">
      <c r="O54" s="119"/>
    </row>
  </sheetData>
  <sheetProtection algorithmName="SHA-512" hashValue="Ci7NHB9LutHk4p6VIbh11ItiYPtf0B4TXbcHSdO4pi3E8BerNF/WfU26kcEjuN0iKSVeIJugYuGMEBkIp5aTKw==" saltValue="KDdunM5A1r3u79+Lt5GMSg==" spinCount="100000" sheet="1" objects="1" scenarios="1"/>
  <mergeCells count="67">
    <mergeCell ref="B49:E49"/>
    <mergeCell ref="B46:E46"/>
    <mergeCell ref="G27:I27"/>
    <mergeCell ref="G43:I44"/>
    <mergeCell ref="K27:M27"/>
    <mergeCell ref="G28:I29"/>
    <mergeCell ref="K28:M29"/>
    <mergeCell ref="K43:M44"/>
    <mergeCell ref="G42:I42"/>
    <mergeCell ref="K42:M42"/>
    <mergeCell ref="B42:E44"/>
    <mergeCell ref="B47:E47"/>
    <mergeCell ref="W45:AA45"/>
    <mergeCell ref="W46:AA46"/>
    <mergeCell ref="W51:AA51"/>
    <mergeCell ref="W47:AA47"/>
    <mergeCell ref="W49:AA49"/>
    <mergeCell ref="W50:AA50"/>
    <mergeCell ref="A42:A44"/>
    <mergeCell ref="W42:AA44"/>
    <mergeCell ref="A27:A34"/>
    <mergeCell ref="W27:AA32"/>
    <mergeCell ref="B32:S32"/>
    <mergeCell ref="B27:E29"/>
    <mergeCell ref="B33:E33"/>
    <mergeCell ref="O27:Q27"/>
    <mergeCell ref="O28:Q29"/>
    <mergeCell ref="O43:Q44"/>
    <mergeCell ref="O42:Q42"/>
    <mergeCell ref="A36:A40"/>
    <mergeCell ref="B36:E38"/>
    <mergeCell ref="G36:I36"/>
    <mergeCell ref="K36:M36"/>
    <mergeCell ref="O36:Q36"/>
    <mergeCell ref="W26:AA26"/>
    <mergeCell ref="K16:M17"/>
    <mergeCell ref="W33:AA34"/>
    <mergeCell ref="B34:S34"/>
    <mergeCell ref="W35:AA35"/>
    <mergeCell ref="W20:AA25"/>
    <mergeCell ref="W13:AA13"/>
    <mergeCell ref="G15:I15"/>
    <mergeCell ref="G16:I17"/>
    <mergeCell ref="O15:Q15"/>
    <mergeCell ref="O16:Q17"/>
    <mergeCell ref="W14:AA19"/>
    <mergeCell ref="K15:M15"/>
    <mergeCell ref="B19:S19"/>
    <mergeCell ref="G18:L18"/>
    <mergeCell ref="B14:E18"/>
    <mergeCell ref="A14:A25"/>
    <mergeCell ref="G22:I24"/>
    <mergeCell ref="A2:S2"/>
    <mergeCell ref="A3:S3"/>
    <mergeCell ref="A4:S4"/>
    <mergeCell ref="B20:E24"/>
    <mergeCell ref="G21:I21"/>
    <mergeCell ref="K21:M21"/>
    <mergeCell ref="O21:Q21"/>
    <mergeCell ref="K22:M23"/>
    <mergeCell ref="O22:Q23"/>
    <mergeCell ref="B25:S25"/>
    <mergeCell ref="W41:AA41"/>
    <mergeCell ref="W36:AA40"/>
    <mergeCell ref="G37:I38"/>
    <mergeCell ref="K37:M38"/>
    <mergeCell ref="O37:Q3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5B97C0164EC14B8BEDF37582603384" ma:contentTypeVersion="13" ma:contentTypeDescription="Create a new document." ma:contentTypeScope="" ma:versionID="e7015af495152fac9862988f77f873d2">
  <xsd:schema xmlns:xsd="http://www.w3.org/2001/XMLSchema" xmlns:xs="http://www.w3.org/2001/XMLSchema" xmlns:p="http://schemas.microsoft.com/office/2006/metadata/properties" xmlns:ns2="7f82dbba-d45d-4e39-b920-b3b33c1cef6e" xmlns:ns3="57389fdf-4521-4a91-9dbb-ad5f69767f5f" targetNamespace="http://schemas.microsoft.com/office/2006/metadata/properties" ma:root="true" ma:fieldsID="b5db09713ac42e26c243771e06f2b5aa" ns2:_="" ns3:_="">
    <xsd:import namespace="7f82dbba-d45d-4e39-b920-b3b33c1cef6e"/>
    <xsd:import namespace="57389fdf-4521-4a91-9dbb-ad5f69767f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2dbba-d45d-4e39-b920-b3b33c1cef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89fdf-4521-4a91-9dbb-ad5f69767f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e6ff233-4cea-40ed-8fa2-3b0183f21ca8}" ma:internalName="TaxCatchAll" ma:showField="CatchAllData" ma:web="57389fdf-4521-4a91-9dbb-ad5f69767f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389fdf-4521-4a91-9dbb-ad5f69767f5f"/>
    <lcf76f155ced4ddcb4097134ff3c332f xmlns="7f82dbba-d45d-4e39-b920-b3b33c1cef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762A0DE-C442-45EF-9D40-8E889124FC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82dbba-d45d-4e39-b920-b3b33c1cef6e"/>
    <ds:schemaRef ds:uri="57389fdf-4521-4a91-9dbb-ad5f69767f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4E6E6D-0786-4712-A8B0-8F7894A5B8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E5F215-7E6A-4489-A209-6B5622A3BC40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57389fdf-4521-4a91-9dbb-ad5f69767f5f"/>
    <ds:schemaRef ds:uri="http://purl.org/dc/terms/"/>
    <ds:schemaRef ds:uri="7f82dbba-d45d-4e39-b920-b3b33c1cef6e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56</vt:i4>
      </vt:variant>
    </vt:vector>
  </HeadingPairs>
  <TitlesOfParts>
    <vt:vector size="58" baseType="lpstr">
      <vt:lpstr>Instructions</vt:lpstr>
      <vt:lpstr>SHTC Scoresheet</vt:lpstr>
      <vt:lpstr>Agency_PointsFor5A</vt:lpstr>
      <vt:lpstr>Agency_PointsFor5B</vt:lpstr>
      <vt:lpstr>Agency_TotalPoints_AllCategoriesCombined</vt:lpstr>
      <vt:lpstr>Agency_TotalPoints_FundingRequestAsPercentOfTDC</vt:lpstr>
      <vt:lpstr>Agency_TotalPoints_Incentive</vt:lpstr>
      <vt:lpstr>Agency_TotalPoints_Leverage</vt:lpstr>
      <vt:lpstr>Agency_TotalPoints_MarketCharacteristics</vt:lpstr>
      <vt:lpstr>Agency_TotalPoints_NumberOfUnits</vt:lpstr>
      <vt:lpstr>Agency_TotalPoints_OpportunityZone</vt:lpstr>
      <vt:lpstr>Agency_TotalPoints_ReadinessToProceed</vt:lpstr>
      <vt:lpstr>Agency_TotalPoints_SecuredFunding</vt:lpstr>
      <vt:lpstr>Agency_TotalPoints_ShareOf50PercentAMIUnits</vt:lpstr>
      <vt:lpstr>Agency_TotalPoints80PercentAMI</vt:lpstr>
      <vt:lpstr>Agency_TotalPointsForNonCapitalContributions</vt:lpstr>
      <vt:lpstr>Agency_TotalPointsIncomeRestrictedUnits</vt:lpstr>
      <vt:lpstr>Agency_TotalPointsInnovativeAndSustainableConstructionDesign</vt:lpstr>
      <vt:lpstr>Applicant_OtherNonCapitalContributions</vt:lpstr>
      <vt:lpstr>Applicant_PointsFor5A</vt:lpstr>
      <vt:lpstr>Applicant_PointsFor5B</vt:lpstr>
      <vt:lpstr>Applicant_TotalPoints_AllCategoriesCombined</vt:lpstr>
      <vt:lpstr>Applicant_TotalPoints_FundingRequestAsPercentOfTDC</vt:lpstr>
      <vt:lpstr>Applicant_TotalPoints_Incentive</vt:lpstr>
      <vt:lpstr>Applicant_TotalPoints_Leverage</vt:lpstr>
      <vt:lpstr>Applicant_TotalPoints_MarketCharacteristics</vt:lpstr>
      <vt:lpstr>Applicant_TotalPoints_NumberOfUnits</vt:lpstr>
      <vt:lpstr>Applicant_TotalPoints_OpportunityZone</vt:lpstr>
      <vt:lpstr>Applicant_TotalPoints_ReadinessToProceed</vt:lpstr>
      <vt:lpstr>Applicant_TotalPoints_SecuredFunding</vt:lpstr>
      <vt:lpstr>Applicant_TotalPoints_ShareOf50PercentAMIUnits</vt:lpstr>
      <vt:lpstr>Applicant_TotalPoints80PercentAMI</vt:lpstr>
      <vt:lpstr>Applicant_TotalPointsIncomeRestrictedUnits</vt:lpstr>
      <vt:lpstr>Applicant_TotalPointsInnovativeAndSustainableConstructionDesign</vt:lpstr>
      <vt:lpstr>DevelopmentCity</vt:lpstr>
      <vt:lpstr>DevelopmentLocation</vt:lpstr>
      <vt:lpstr>DevelopmentName</vt:lpstr>
      <vt:lpstr>DNumber</vt:lpstr>
      <vt:lpstr>EightyPercentAMIUnits</vt:lpstr>
      <vt:lpstr>FiftyPercentAMIUnits</vt:lpstr>
      <vt:lpstr>FundingRequest</vt:lpstr>
      <vt:lpstr>FundingRequestAsPercentOfTDC</vt:lpstr>
      <vt:lpstr>FundsCommitted</vt:lpstr>
      <vt:lpstr>MNumber</vt:lpstr>
      <vt:lpstr>Notes_EligibleProjectAreaSize</vt:lpstr>
      <vt:lpstr>Notes_GeographicPreference</vt:lpstr>
      <vt:lpstr>Notes_Leverage</vt:lpstr>
      <vt:lpstr>Notes_NumberOfUnits</vt:lpstr>
      <vt:lpstr>Notes_OpportunityZone</vt:lpstr>
      <vt:lpstr>Notes_SecuredFinancing</vt:lpstr>
      <vt:lpstr>Notes_ShareOfMarketRateUnits</vt:lpstr>
      <vt:lpstr>OtherContributionCommitments</vt:lpstr>
      <vt:lpstr>ShareOf50PercentAMIUnits</vt:lpstr>
      <vt:lpstr>ShareOfRestrictedUnits</vt:lpstr>
      <vt:lpstr>TotalDevelopmentCosts</vt:lpstr>
      <vt:lpstr>TotalEligibleFunding</vt:lpstr>
      <vt:lpstr>TotalOtherNonCapitalContributions</vt:lpstr>
      <vt:lpstr>TotalUnits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WHDP Self Scoring Worksheet</dc:title>
  <dc:creator>Sourdif, Laird</dc:creator>
  <cp:lastModifiedBy>Mills, Krissi (MHFA)</cp:lastModifiedBy>
  <dcterms:created xsi:type="dcterms:W3CDTF">2023-10-02T10:45:40Z</dcterms:created>
  <dcterms:modified xsi:type="dcterms:W3CDTF">2024-07-01T21:12:07Z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0x0101004F5B97C0164EC14B8BEDF37582603384</vt:lpwstr>
  </property>
</Properties>
</file>